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'Arkusz1'!$A$1:$T$57</definedName>
  </definedNames>
  <calcPr fullCalcOnLoad="1"/>
</workbook>
</file>

<file path=xl/sharedStrings.xml><?xml version="1.0" encoding="utf-8"?>
<sst xmlns="http://schemas.openxmlformats.org/spreadsheetml/2006/main" count="602" uniqueCount="195">
  <si>
    <t>LP</t>
  </si>
  <si>
    <t>Dane Płatnika</t>
  </si>
  <si>
    <t>Nazwa obiektu</t>
  </si>
  <si>
    <t>Okres wypowiedzenia</t>
  </si>
  <si>
    <t>Obecna grupa taryfowa</t>
  </si>
  <si>
    <t>Nr PPE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</si>
  <si>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</si>
  <si>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</si>
  <si>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</si>
  <si>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</si>
  <si>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</si>
  <si>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</si>
  <si>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</si>
  <si>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</si>
  <si>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Nazwa Płatnika</t>
  </si>
  <si>
    <t>Adres Obiektu (punktu poboru energii elektrycznej)</t>
  </si>
  <si>
    <t>3 miesiące</t>
  </si>
  <si>
    <t>C11</t>
  </si>
  <si>
    <t>Zespół Szkół nr 1 im.KEN</t>
  </si>
  <si>
    <t>78-400</t>
  </si>
  <si>
    <t>Szczecinek</t>
  </si>
  <si>
    <t>ul. Szczecińska 47a</t>
  </si>
  <si>
    <t>673-10-21-801</t>
  </si>
  <si>
    <t>internat</t>
  </si>
  <si>
    <t>Szczecińska</t>
  </si>
  <si>
    <t>Gdańsk</t>
  </si>
  <si>
    <t>nieokreślony</t>
  </si>
  <si>
    <t>2 miesiące</t>
  </si>
  <si>
    <t>G11</t>
  </si>
  <si>
    <t>PL0037540104008148</t>
  </si>
  <si>
    <t>szkoła</t>
  </si>
  <si>
    <t>1 miesiąc</t>
  </si>
  <si>
    <t>PL0037540107182876</t>
  </si>
  <si>
    <t>przepompownia ścieków</t>
  </si>
  <si>
    <t>PL0037540106944622</t>
  </si>
  <si>
    <t>C21</t>
  </si>
  <si>
    <t>PL0037540108472572</t>
  </si>
  <si>
    <t>kompleks boisk Orlik</t>
  </si>
  <si>
    <t>Zespół Szkół nr 2 im.Ks.Warcisława IV</t>
  </si>
  <si>
    <t>ul. 1 Maja 22</t>
  </si>
  <si>
    <t>673-10-21-853</t>
  </si>
  <si>
    <t>sala gimanastyczna</t>
  </si>
  <si>
    <t>1 Maja</t>
  </si>
  <si>
    <t>PL0037540106944218</t>
  </si>
  <si>
    <t>PL0037540106944319</t>
  </si>
  <si>
    <t>PL0037540106944420</t>
  </si>
  <si>
    <t>PL0037540106944521</t>
  </si>
  <si>
    <t>Zespół Szkół nr 3</t>
  </si>
  <si>
    <t>ul. Artyleryjska 9</t>
  </si>
  <si>
    <t>673-10-21-511</t>
  </si>
  <si>
    <t>schronisko młodzieżowe</t>
  </si>
  <si>
    <t>Artyleryjska</t>
  </si>
  <si>
    <t>G12W</t>
  </si>
  <si>
    <t>PL0037540107216424</t>
  </si>
  <si>
    <t>PL0037540107158123</t>
  </si>
  <si>
    <t>Zespół Szkół nr 5</t>
  </si>
  <si>
    <t>ul. Koszalińska 81</t>
  </si>
  <si>
    <t>673-12-62-947</t>
  </si>
  <si>
    <t>Koszalińska</t>
  </si>
  <si>
    <t>warsztaty mechaniczne</t>
  </si>
  <si>
    <t>mieszkanie w bud.szkoły</t>
  </si>
  <si>
    <t>81/1</t>
  </si>
  <si>
    <t>81/2</t>
  </si>
  <si>
    <t>PL0037540107765987</t>
  </si>
  <si>
    <t>PL0037540107202882</t>
  </si>
  <si>
    <t>PL0037540107492165</t>
  </si>
  <si>
    <t>PL0037540106949773</t>
  </si>
  <si>
    <t>PL0037540106949672</t>
  </si>
  <si>
    <t>PL0037540106949571</t>
  </si>
  <si>
    <t>klatka schodowa</t>
  </si>
  <si>
    <t>sale lekcyjne</t>
  </si>
  <si>
    <t>PL0037540106949470</t>
  </si>
  <si>
    <t>Zespół Szkół nr 6 im.St.Staszica</t>
  </si>
  <si>
    <t>ul. St.Staszica 15</t>
  </si>
  <si>
    <t>673-10-53-362</t>
  </si>
  <si>
    <t>St.Staszica</t>
  </si>
  <si>
    <t>PL0037540107766088</t>
  </si>
  <si>
    <t>gosp.dom i hydrofornia</t>
  </si>
  <si>
    <t>Lipnica</t>
  </si>
  <si>
    <t>78-447</t>
  </si>
  <si>
    <t>Jelenino</t>
  </si>
  <si>
    <t>kl.schod. I kotłownia</t>
  </si>
  <si>
    <t>PL0037540106979479</t>
  </si>
  <si>
    <t>PL0037540106979176</t>
  </si>
  <si>
    <t>PL0037540106979378</t>
  </si>
  <si>
    <t>budynek/kot.gaz.?</t>
  </si>
  <si>
    <t>PL0037540106979075</t>
  </si>
  <si>
    <t>Zespół Szkół im.O.Langego</t>
  </si>
  <si>
    <t>ul. Brzeźnicka 10</t>
  </si>
  <si>
    <t>78-425</t>
  </si>
  <si>
    <t>Biały Bór</t>
  </si>
  <si>
    <t>673-11-36-065</t>
  </si>
  <si>
    <t>Brzeźnicka</t>
  </si>
  <si>
    <t>PL0037540107165601</t>
  </si>
  <si>
    <t>PL0037540107838234</t>
  </si>
  <si>
    <t>I Liceum Ogólnokształcące im.Ks.Elżbiety</t>
  </si>
  <si>
    <t>673-12-95-303</t>
  </si>
  <si>
    <t>ul. Ks.Elżbiety 1</t>
  </si>
  <si>
    <t>Ks.Elżbiety</t>
  </si>
  <si>
    <t>hala sportowa</t>
  </si>
  <si>
    <t>Specjalny Ośrodek Szkolno-Wychowawczy im.J.Brzechwy</t>
  </si>
  <si>
    <t>673-13-96-323</t>
  </si>
  <si>
    <t>ośrodek</t>
  </si>
  <si>
    <t>ośrodek - sale</t>
  </si>
  <si>
    <t>Boisko Orlik</t>
  </si>
  <si>
    <t>Dom Pomocy Społecznej w Bornem Sulinowie</t>
  </si>
  <si>
    <t>St.Staszica 18</t>
  </si>
  <si>
    <t>Szpitalna 5</t>
  </si>
  <si>
    <t>78-449</t>
  </si>
  <si>
    <t>Borne Sulinowo</t>
  </si>
  <si>
    <t>673-11-36-941</t>
  </si>
  <si>
    <t>Wielofunkcyjna Placówka Pomocy Rodzinie</t>
  </si>
  <si>
    <t>Wiatraczna 1</t>
  </si>
  <si>
    <t>673-14-09-971</t>
  </si>
  <si>
    <t>PL0037540104004007</t>
  </si>
  <si>
    <t>PL0037540108382949</t>
  </si>
  <si>
    <t>Szpitalna</t>
  </si>
  <si>
    <t>PL0037540107071631</t>
  </si>
  <si>
    <t>PL0037540104004310</t>
  </si>
  <si>
    <t>PL0037540106992213</t>
  </si>
  <si>
    <t>PL0037540108119029</t>
  </si>
  <si>
    <t>dom dziecka</t>
  </si>
  <si>
    <t>Wiatraczna</t>
  </si>
  <si>
    <t>PL0037540106976651</t>
  </si>
  <si>
    <t xml:space="preserve">Poradnia Psychologiczno-Pedagogiczna </t>
  </si>
  <si>
    <t>673-16-32-887</t>
  </si>
  <si>
    <t>poradnia</t>
  </si>
  <si>
    <t>C12A</t>
  </si>
  <si>
    <t>PL0037540106944723</t>
  </si>
  <si>
    <t xml:space="preserve">Zakład Obsługi Nieruchomości </t>
  </si>
  <si>
    <t>Kościuszki 47-49</t>
  </si>
  <si>
    <t>673-180-43-31</t>
  </si>
  <si>
    <t>Kościuszki</t>
  </si>
  <si>
    <t>47-49</t>
  </si>
  <si>
    <t>Energa-Obrót SA</t>
  </si>
  <si>
    <t>PL0037540107467816</t>
  </si>
  <si>
    <t>PL0037540107470341</t>
  </si>
  <si>
    <t>Powiatowy Zarząd Dróg</t>
  </si>
  <si>
    <t>28 Lutego 16</t>
  </si>
  <si>
    <t>673-16-31-149</t>
  </si>
  <si>
    <t>sygnalizacja świetlna</t>
  </si>
  <si>
    <t>28 Lutego</t>
  </si>
  <si>
    <t>PL0037540105253889</t>
  </si>
  <si>
    <t>PL0037540108426601</t>
  </si>
  <si>
    <t>skrzyż.Wyszyńskiego-A.Krajowej</t>
  </si>
  <si>
    <t>oświetlenie drogowe</t>
  </si>
  <si>
    <t>Wyszyńskiego</t>
  </si>
  <si>
    <t>PL0037540108426702</t>
  </si>
  <si>
    <t>pomieszczenie biurowe Świątki</t>
  </si>
  <si>
    <t>PL0037540107190657</t>
  </si>
  <si>
    <t>Łęknica</t>
  </si>
  <si>
    <t>78-460</t>
  </si>
  <si>
    <t>Barwice</t>
  </si>
  <si>
    <t>PL0037540103998246</t>
  </si>
  <si>
    <t>C12B</t>
  </si>
  <si>
    <t>PL0037540108435994</t>
  </si>
  <si>
    <t>skrzyż.Wyszyńskiego-Powst.Wielkopolskich</t>
  </si>
  <si>
    <t>Dworcowa</t>
  </si>
  <si>
    <t>PL0037540104007946</t>
  </si>
  <si>
    <t>obwód drogowy nr 2</t>
  </si>
  <si>
    <t xml:space="preserve">obwód drogowy </t>
  </si>
  <si>
    <t>Powiatowy Urząd Pracy</t>
  </si>
  <si>
    <t>Koszalińska 91</t>
  </si>
  <si>
    <t>673-16-66-478</t>
  </si>
  <si>
    <t>biuro</t>
  </si>
  <si>
    <t>B.Chrobrego</t>
  </si>
  <si>
    <t>PL0037540106911478</t>
  </si>
  <si>
    <t>PL0037540107179442</t>
  </si>
  <si>
    <t>Starostwo Powiatowe w Szczecinku</t>
  </si>
  <si>
    <t>673-17-73-903</t>
  </si>
  <si>
    <t>budynek biurowy</t>
  </si>
  <si>
    <t>PL0037540107460641</t>
  </si>
  <si>
    <t>odnawialna co rok</t>
  </si>
  <si>
    <t xml:space="preserve"> </t>
  </si>
  <si>
    <t>przepompownia wód opadowych</t>
  </si>
  <si>
    <t>Turowo</t>
  </si>
  <si>
    <t>PL0037540108722550</t>
  </si>
  <si>
    <t>ośiwtlenie drogowe</t>
  </si>
  <si>
    <t>PL00375540108722651</t>
  </si>
  <si>
    <t>Szacunkowe zużycie w latach 2016, 2017 (kWh)</t>
  </si>
  <si>
    <t xml:space="preserve"> Taryfa G11</t>
  </si>
  <si>
    <t xml:space="preserve"> Taryfa G12W</t>
  </si>
  <si>
    <t xml:space="preserve"> Taryfa C11</t>
  </si>
  <si>
    <t xml:space="preserve"> Taryfa C21</t>
  </si>
  <si>
    <t>Razem:</t>
  </si>
  <si>
    <t>12 miesiąc</t>
  </si>
  <si>
    <t xml:space="preserve"> Taryfa C12A</t>
  </si>
  <si>
    <t xml:space="preserve"> Taryfa C12B</t>
  </si>
  <si>
    <t>Moc przył.</t>
  </si>
  <si>
    <t>kW</t>
  </si>
  <si>
    <t>określony do końca 2016</t>
  </si>
  <si>
    <t xml:space="preserve">Dane Sprzedawcy </t>
  </si>
  <si>
    <t>Duon Marketing and Trading S.A.</t>
  </si>
  <si>
    <t>Okres obowiązywania        umowy</t>
  </si>
  <si>
    <t>PGE Obrót S.A.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</si>
</sst>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42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/>
    </xf>
    <xf numFmtId="167" fontId="21" fillId="0" borderId="26" xfId="42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21" fillId="0" borderId="28" xfId="0" applyNumberFormat="1" applyFont="1" applyBorder="1" applyAlignment="1">
      <alignment horizontal="center"/>
    </xf>
    <xf numFmtId="167" fontId="4" fillId="0" borderId="29" xfId="42" applyNumberFormat="1" applyFont="1" applyBorder="1" applyAlignment="1">
      <alignment horizontal="center"/>
    </xf>
    <xf numFmtId="167" fontId="4" fillId="0" borderId="30" xfId="42" applyNumberFormat="1" applyFont="1" applyBorder="1" applyAlignment="1">
      <alignment horizontal="center"/>
    </xf>
    <xf numFmtId="167" fontId="4" fillId="0" borderId="30" xfId="42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167" fontId="21" fillId="0" borderId="35" xfId="42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42" applyNumberFormat="1" applyFont="1" applyBorder="1" applyAlignment="1">
      <alignment horizontal="center"/>
    </xf>
    <xf numFmtId="167" fontId="21" fillId="0" borderId="28" xfId="42" applyNumberFormat="1" applyFont="1" applyBorder="1" applyAlignment="1">
      <alignment horizontal="center"/>
    </xf>
    <xf numFmtId="166" fontId="21" fillId="0" borderId="35" xfId="42" applyNumberFormat="1" applyFont="1" applyBorder="1" applyAlignment="1">
      <alignment/>
    </xf>
    <xf numFmtId="166" fontId="21" fillId="0" borderId="38" xfId="42" applyNumberFormat="1" applyFont="1" applyBorder="1" applyAlignment="1">
      <alignment horizontal="center"/>
    </xf>
    <xf numFmtId="166" fontId="21" fillId="0" borderId="26" xfId="42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Normal="200" zoomScaleSheetLayoutView="10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4" sqref="T4"/>
    </sheetView>
  </sheetViews>
  <sheetFormatPr defaultColWidth="9.140625" defaultRowHeight="15"/>
  <cols>
    <col min="1" max="1" width="3.7109375" style="0" customWidth="1"/>
    <col min="2" max="2" width="23.57421875" style="0" customWidth="1"/>
    <col min="3" max="3" width="12.28125" style="0" customWidth="1"/>
    <col min="4" max="4" width="5.57421875" style="0" customWidth="1"/>
    <col min="5" max="5" width="11.28125" style="0" customWidth="1"/>
    <col min="6" max="6" width="12.421875" style="0" customWidth="1"/>
    <col min="7" max="7" width="22.00390625" style="0" customWidth="1"/>
    <col min="8" max="8" width="11.421875" style="0" customWidth="1"/>
    <col min="9" max="9" width="16.421875" style="0" customWidth="1"/>
    <col min="10" max="10" width="4.57421875" style="0" customWidth="1"/>
    <col min="11" max="11" width="5.421875" style="0" customWidth="1"/>
    <col min="12" max="12" width="8.00390625" style="0" customWidth="1"/>
    <col min="13" max="13" width="13.140625" style="0" customWidth="1"/>
    <col min="14" max="14" width="7.57421875" style="0" customWidth="1"/>
    <col min="15" max="15" width="12.8515625" style="0" customWidth="1"/>
    <col min="16" max="16" width="8.421875" style="0" customWidth="1"/>
    <col min="17" max="17" width="5.28125" style="0" customWidth="1"/>
    <col min="18" max="18" width="16.8515625" style="0" customWidth="1"/>
    <col min="19" max="19" width="11.140625" style="0" customWidth="1"/>
    <col min="20" max="20" width="14.140625" style="5" customWidth="1"/>
    <col min="21" max="21" width="14.140625" style="0" customWidth="1"/>
  </cols>
  <sheetData>
    <row r="1" spans="1:20" s="1" customFormat="1" ht="15.75" customHeight="1">
      <c r="A1" s="69" t="s">
        <v>0</v>
      </c>
      <c r="B1" s="71" t="s">
        <v>1</v>
      </c>
      <c r="C1" s="71"/>
      <c r="D1" s="71"/>
      <c r="E1" s="71"/>
      <c r="F1" s="71"/>
      <c r="G1" s="71" t="s">
        <v>2</v>
      </c>
      <c r="H1" s="71" t="s">
        <v>15</v>
      </c>
      <c r="I1" s="71"/>
      <c r="J1" s="71"/>
      <c r="K1" s="71"/>
      <c r="L1" s="71"/>
      <c r="M1" s="71" t="s">
        <v>191</v>
      </c>
      <c r="N1" s="71"/>
      <c r="O1" s="78" t="s">
        <v>193</v>
      </c>
      <c r="P1" s="78" t="s">
        <v>3</v>
      </c>
      <c r="Q1" s="78" t="s">
        <v>4</v>
      </c>
      <c r="R1" s="71" t="s">
        <v>5</v>
      </c>
      <c r="S1" s="44" t="s">
        <v>188</v>
      </c>
      <c r="T1" s="76" t="s">
        <v>179</v>
      </c>
    </row>
    <row r="2" spans="1:20" s="1" customFormat="1" ht="48" customHeight="1" thickBot="1">
      <c r="A2" s="70"/>
      <c r="B2" s="21" t="s">
        <v>14</v>
      </c>
      <c r="C2" s="21" t="s">
        <v>6</v>
      </c>
      <c r="D2" s="21" t="s">
        <v>7</v>
      </c>
      <c r="E2" s="21" t="s">
        <v>8</v>
      </c>
      <c r="F2" s="21" t="s">
        <v>9</v>
      </c>
      <c r="G2" s="72"/>
      <c r="H2" s="21" t="s">
        <v>8</v>
      </c>
      <c r="I2" s="21" t="s">
        <v>10</v>
      </c>
      <c r="J2" s="21" t="s">
        <v>11</v>
      </c>
      <c r="K2" s="21" t="s">
        <v>7</v>
      </c>
      <c r="L2" s="21" t="s">
        <v>12</v>
      </c>
      <c r="M2" s="21" t="s">
        <v>13</v>
      </c>
      <c r="N2" s="21" t="s">
        <v>6</v>
      </c>
      <c r="O2" s="79"/>
      <c r="P2" s="79"/>
      <c r="Q2" s="79"/>
      <c r="R2" s="72"/>
      <c r="S2" s="45" t="s">
        <v>189</v>
      </c>
      <c r="T2" s="77"/>
    </row>
    <row r="3" spans="1:20" s="2" customFormat="1" ht="11.25">
      <c r="A3" s="22">
        <v>1</v>
      </c>
      <c r="B3" s="23" t="s">
        <v>18</v>
      </c>
      <c r="C3" s="24" t="s">
        <v>21</v>
      </c>
      <c r="D3" s="25" t="s">
        <v>19</v>
      </c>
      <c r="E3" s="24" t="s">
        <v>20</v>
      </c>
      <c r="F3" s="25" t="s">
        <v>22</v>
      </c>
      <c r="G3" s="26" t="s">
        <v>23</v>
      </c>
      <c r="H3" s="26" t="s">
        <v>20</v>
      </c>
      <c r="I3" s="26" t="s">
        <v>24</v>
      </c>
      <c r="J3" s="27">
        <v>47</v>
      </c>
      <c r="K3" s="27" t="s">
        <v>19</v>
      </c>
      <c r="L3" s="26" t="s">
        <v>20</v>
      </c>
      <c r="M3" s="26" t="s">
        <v>134</v>
      </c>
      <c r="N3" s="27" t="s">
        <v>25</v>
      </c>
      <c r="O3" s="26" t="s">
        <v>26</v>
      </c>
      <c r="P3" s="26" t="s">
        <v>27</v>
      </c>
      <c r="Q3" s="27" t="s">
        <v>28</v>
      </c>
      <c r="R3" s="27" t="s">
        <v>29</v>
      </c>
      <c r="S3" s="46">
        <v>80</v>
      </c>
      <c r="T3" s="41">
        <f>70320*2</f>
        <v>140640</v>
      </c>
    </row>
    <row r="4" spans="1:20" s="2" customFormat="1" ht="11.25">
      <c r="A4" s="28"/>
      <c r="B4" s="16"/>
      <c r="C4" s="19"/>
      <c r="D4" s="12"/>
      <c r="E4" s="19"/>
      <c r="F4" s="12"/>
      <c r="G4" s="6" t="s">
        <v>30</v>
      </c>
      <c r="H4" s="6" t="s">
        <v>20</v>
      </c>
      <c r="I4" s="6" t="s">
        <v>24</v>
      </c>
      <c r="J4" s="7">
        <v>47</v>
      </c>
      <c r="K4" s="7" t="s">
        <v>19</v>
      </c>
      <c r="L4" s="6" t="s">
        <v>20</v>
      </c>
      <c r="M4" s="6" t="s">
        <v>134</v>
      </c>
      <c r="N4" s="7" t="s">
        <v>25</v>
      </c>
      <c r="O4" s="6" t="s">
        <v>26</v>
      </c>
      <c r="P4" s="6" t="s">
        <v>31</v>
      </c>
      <c r="Q4" s="7" t="s">
        <v>17</v>
      </c>
      <c r="R4" s="7" t="s">
        <v>32</v>
      </c>
      <c r="S4" s="47">
        <v>39</v>
      </c>
      <c r="T4" s="42">
        <f>50482*2</f>
        <v>100964</v>
      </c>
    </row>
    <row r="5" spans="1:20" ht="15">
      <c r="A5" s="28"/>
      <c r="B5" s="16"/>
      <c r="C5" s="19"/>
      <c r="D5" s="12"/>
      <c r="E5" s="19"/>
      <c r="F5" s="12"/>
      <c r="G5" s="6" t="s">
        <v>33</v>
      </c>
      <c r="H5" s="6" t="s">
        <v>20</v>
      </c>
      <c r="I5" s="6" t="s">
        <v>24</v>
      </c>
      <c r="J5" s="7">
        <v>47</v>
      </c>
      <c r="K5" s="7" t="s">
        <v>19</v>
      </c>
      <c r="L5" s="6" t="s">
        <v>20</v>
      </c>
      <c r="M5" s="6" t="s">
        <v>134</v>
      </c>
      <c r="N5" s="7" t="s">
        <v>25</v>
      </c>
      <c r="O5" s="6" t="s">
        <v>26</v>
      </c>
      <c r="P5" s="6" t="s">
        <v>31</v>
      </c>
      <c r="Q5" s="7" t="s">
        <v>17</v>
      </c>
      <c r="R5" s="7" t="s">
        <v>34</v>
      </c>
      <c r="S5" s="47">
        <v>5</v>
      </c>
      <c r="T5" s="42">
        <f>641*2</f>
        <v>1282</v>
      </c>
    </row>
    <row r="6" spans="1:20" ht="15">
      <c r="A6" s="29"/>
      <c r="B6" s="17"/>
      <c r="C6" s="20"/>
      <c r="D6" s="13"/>
      <c r="E6" s="20"/>
      <c r="F6" s="13"/>
      <c r="G6" s="6" t="s">
        <v>37</v>
      </c>
      <c r="H6" s="6" t="s">
        <v>20</v>
      </c>
      <c r="I6" s="6" t="s">
        <v>24</v>
      </c>
      <c r="J6" s="7">
        <v>47</v>
      </c>
      <c r="K6" s="7" t="s">
        <v>19</v>
      </c>
      <c r="L6" s="6" t="s">
        <v>20</v>
      </c>
      <c r="M6" s="6" t="s">
        <v>134</v>
      </c>
      <c r="N6" s="7" t="s">
        <v>25</v>
      </c>
      <c r="O6" s="6" t="s">
        <v>26</v>
      </c>
      <c r="P6" s="6" t="s">
        <v>16</v>
      </c>
      <c r="Q6" s="7" t="s">
        <v>35</v>
      </c>
      <c r="R6" s="7" t="s">
        <v>36</v>
      </c>
      <c r="S6" s="47">
        <v>85</v>
      </c>
      <c r="T6" s="42">
        <f>69774*2</f>
        <v>139548</v>
      </c>
    </row>
    <row r="7" spans="1:20" ht="23.25">
      <c r="A7" s="28">
        <v>2</v>
      </c>
      <c r="B7" s="16" t="s">
        <v>38</v>
      </c>
      <c r="C7" s="19" t="s">
        <v>39</v>
      </c>
      <c r="D7" s="12" t="s">
        <v>19</v>
      </c>
      <c r="E7" s="19" t="s">
        <v>20</v>
      </c>
      <c r="F7" s="12" t="s">
        <v>40</v>
      </c>
      <c r="G7" s="6" t="s">
        <v>30</v>
      </c>
      <c r="H7" s="6" t="s">
        <v>20</v>
      </c>
      <c r="I7" s="6" t="s">
        <v>42</v>
      </c>
      <c r="J7" s="7">
        <v>22</v>
      </c>
      <c r="K7" s="7" t="s">
        <v>19</v>
      </c>
      <c r="L7" s="6" t="s">
        <v>20</v>
      </c>
      <c r="M7" s="6" t="s">
        <v>134</v>
      </c>
      <c r="N7" s="7" t="s">
        <v>25</v>
      </c>
      <c r="O7" s="6" t="s">
        <v>26</v>
      </c>
      <c r="P7" s="6" t="s">
        <v>31</v>
      </c>
      <c r="Q7" s="7" t="s">
        <v>17</v>
      </c>
      <c r="R7" s="7" t="s">
        <v>43</v>
      </c>
      <c r="S7" s="47">
        <v>20</v>
      </c>
      <c r="T7" s="42">
        <f>20696*2</f>
        <v>41392</v>
      </c>
    </row>
    <row r="8" spans="1:20" ht="15">
      <c r="A8" s="28"/>
      <c r="B8" s="16"/>
      <c r="C8" s="19"/>
      <c r="D8" s="12"/>
      <c r="E8" s="19"/>
      <c r="F8" s="12"/>
      <c r="G8" s="6" t="s">
        <v>23</v>
      </c>
      <c r="H8" s="6" t="s">
        <v>20</v>
      </c>
      <c r="I8" s="6" t="s">
        <v>42</v>
      </c>
      <c r="J8" s="7">
        <v>19</v>
      </c>
      <c r="K8" s="7" t="s">
        <v>19</v>
      </c>
      <c r="L8" s="6" t="s">
        <v>20</v>
      </c>
      <c r="M8" s="6" t="s">
        <v>134</v>
      </c>
      <c r="N8" s="7" t="s">
        <v>25</v>
      </c>
      <c r="O8" s="6" t="s">
        <v>26</v>
      </c>
      <c r="P8" s="6" t="s">
        <v>31</v>
      </c>
      <c r="Q8" s="7" t="s">
        <v>28</v>
      </c>
      <c r="R8" s="7" t="s">
        <v>44</v>
      </c>
      <c r="S8" s="47">
        <v>25</v>
      </c>
      <c r="T8" s="42">
        <f>66780*2</f>
        <v>133560</v>
      </c>
    </row>
    <row r="9" spans="1:20" ht="15">
      <c r="A9" s="28"/>
      <c r="B9" s="16"/>
      <c r="C9" s="19"/>
      <c r="D9" s="12"/>
      <c r="E9" s="19"/>
      <c r="F9" s="12"/>
      <c r="G9" s="6" t="s">
        <v>41</v>
      </c>
      <c r="H9" s="6" t="s">
        <v>20</v>
      </c>
      <c r="I9" s="6" t="s">
        <v>42</v>
      </c>
      <c r="J9" s="7">
        <v>22</v>
      </c>
      <c r="K9" s="7" t="s">
        <v>19</v>
      </c>
      <c r="L9" s="6" t="s">
        <v>20</v>
      </c>
      <c r="M9" s="6" t="s">
        <v>134</v>
      </c>
      <c r="N9" s="7" t="s">
        <v>25</v>
      </c>
      <c r="O9" s="6" t="s">
        <v>26</v>
      </c>
      <c r="P9" s="6" t="s">
        <v>31</v>
      </c>
      <c r="Q9" s="7" t="s">
        <v>17</v>
      </c>
      <c r="R9" s="7" t="s">
        <v>45</v>
      </c>
      <c r="S9" s="47">
        <v>35</v>
      </c>
      <c r="T9" s="42">
        <f>14839*2</f>
        <v>29678</v>
      </c>
    </row>
    <row r="10" spans="1:20" ht="15">
      <c r="A10" s="28"/>
      <c r="B10" s="16"/>
      <c r="C10" s="19"/>
      <c r="D10" s="12"/>
      <c r="E10" s="19"/>
      <c r="F10" s="12"/>
      <c r="G10" s="6" t="s">
        <v>30</v>
      </c>
      <c r="H10" s="6" t="s">
        <v>20</v>
      </c>
      <c r="I10" s="6" t="s">
        <v>42</v>
      </c>
      <c r="J10" s="7">
        <v>28</v>
      </c>
      <c r="K10" s="7" t="s">
        <v>19</v>
      </c>
      <c r="L10" s="6" t="s">
        <v>20</v>
      </c>
      <c r="M10" s="6" t="s">
        <v>134</v>
      </c>
      <c r="N10" s="7" t="s">
        <v>25</v>
      </c>
      <c r="O10" s="6" t="s">
        <v>26</v>
      </c>
      <c r="P10" s="6" t="s">
        <v>31</v>
      </c>
      <c r="Q10" s="7" t="s">
        <v>17</v>
      </c>
      <c r="R10" s="7" t="s">
        <v>46</v>
      </c>
      <c r="S10" s="47">
        <v>25</v>
      </c>
      <c r="T10" s="42">
        <f>18734*2</f>
        <v>37468</v>
      </c>
    </row>
    <row r="11" spans="1:20" ht="15">
      <c r="A11" s="30">
        <v>3</v>
      </c>
      <c r="B11" s="11" t="s">
        <v>47</v>
      </c>
      <c r="C11" s="18" t="s">
        <v>48</v>
      </c>
      <c r="D11" s="11" t="s">
        <v>19</v>
      </c>
      <c r="E11" s="18" t="s">
        <v>20</v>
      </c>
      <c r="F11" s="11" t="s">
        <v>49</v>
      </c>
      <c r="G11" s="6" t="s">
        <v>30</v>
      </c>
      <c r="H11" s="6" t="s">
        <v>20</v>
      </c>
      <c r="I11" s="6" t="s">
        <v>51</v>
      </c>
      <c r="J11" s="7">
        <v>9</v>
      </c>
      <c r="K11" s="7" t="s">
        <v>19</v>
      </c>
      <c r="L11" s="6" t="s">
        <v>20</v>
      </c>
      <c r="M11" s="6" t="s">
        <v>134</v>
      </c>
      <c r="N11" s="7" t="s">
        <v>25</v>
      </c>
      <c r="O11" s="6"/>
      <c r="P11" s="6"/>
      <c r="Q11" s="7" t="s">
        <v>17</v>
      </c>
      <c r="R11" s="7" t="s">
        <v>54</v>
      </c>
      <c r="S11" s="47">
        <v>30</v>
      </c>
      <c r="T11" s="42">
        <f>26299*2</f>
        <v>52598</v>
      </c>
    </row>
    <row r="12" spans="1:20" ht="15">
      <c r="A12" s="29"/>
      <c r="B12" s="17"/>
      <c r="C12" s="20"/>
      <c r="D12" s="13"/>
      <c r="E12" s="20"/>
      <c r="F12" s="13"/>
      <c r="G12" s="6" t="s">
        <v>50</v>
      </c>
      <c r="H12" s="6" t="s">
        <v>20</v>
      </c>
      <c r="I12" s="6" t="s">
        <v>51</v>
      </c>
      <c r="J12" s="7">
        <v>9</v>
      </c>
      <c r="K12" s="7" t="s">
        <v>19</v>
      </c>
      <c r="L12" s="6" t="s">
        <v>20</v>
      </c>
      <c r="M12" s="6" t="s">
        <v>134</v>
      </c>
      <c r="N12" s="7" t="s">
        <v>25</v>
      </c>
      <c r="O12" s="6" t="s">
        <v>26</v>
      </c>
      <c r="P12" s="6" t="s">
        <v>31</v>
      </c>
      <c r="Q12" s="7" t="s">
        <v>52</v>
      </c>
      <c r="R12" s="7" t="s">
        <v>53</v>
      </c>
      <c r="S12" s="47">
        <v>35</v>
      </c>
      <c r="T12" s="42">
        <f>33072*2</f>
        <v>66144</v>
      </c>
    </row>
    <row r="13" spans="1:20" ht="15">
      <c r="A13" s="28">
        <v>4</v>
      </c>
      <c r="B13" s="12" t="s">
        <v>55</v>
      </c>
      <c r="C13" s="19" t="s">
        <v>56</v>
      </c>
      <c r="D13" s="12" t="s">
        <v>19</v>
      </c>
      <c r="E13" s="19" t="s">
        <v>20</v>
      </c>
      <c r="F13" s="12" t="s">
        <v>57</v>
      </c>
      <c r="G13" s="6" t="s">
        <v>30</v>
      </c>
      <c r="H13" s="6" t="s">
        <v>20</v>
      </c>
      <c r="I13" s="6" t="s">
        <v>58</v>
      </c>
      <c r="J13" s="7">
        <v>81</v>
      </c>
      <c r="K13" s="7" t="s">
        <v>19</v>
      </c>
      <c r="L13" s="6" t="s">
        <v>20</v>
      </c>
      <c r="M13" s="6" t="s">
        <v>134</v>
      </c>
      <c r="N13" s="7" t="s">
        <v>25</v>
      </c>
      <c r="O13" s="6" t="s">
        <v>26</v>
      </c>
      <c r="P13" s="6" t="s">
        <v>27</v>
      </c>
      <c r="Q13" s="7" t="s">
        <v>17</v>
      </c>
      <c r="R13" s="7" t="s">
        <v>65</v>
      </c>
      <c r="S13" s="47">
        <v>35</v>
      </c>
      <c r="T13" s="42">
        <f>17843*2</f>
        <v>35686</v>
      </c>
    </row>
    <row r="14" spans="1:20" ht="15">
      <c r="A14" s="28"/>
      <c r="B14" s="16"/>
      <c r="C14" s="19"/>
      <c r="D14" s="12"/>
      <c r="E14" s="19"/>
      <c r="F14" s="12"/>
      <c r="G14" s="6" t="s">
        <v>59</v>
      </c>
      <c r="H14" s="6" t="s">
        <v>20</v>
      </c>
      <c r="I14" s="6" t="s">
        <v>58</v>
      </c>
      <c r="J14" s="7">
        <v>81</v>
      </c>
      <c r="K14" s="7" t="s">
        <v>19</v>
      </c>
      <c r="L14" s="6" t="s">
        <v>20</v>
      </c>
      <c r="M14" s="6" t="s">
        <v>134</v>
      </c>
      <c r="N14" s="7" t="s">
        <v>25</v>
      </c>
      <c r="O14" s="6" t="s">
        <v>26</v>
      </c>
      <c r="P14" s="6" t="s">
        <v>27</v>
      </c>
      <c r="Q14" s="7" t="s">
        <v>17</v>
      </c>
      <c r="R14" s="7" t="s">
        <v>63</v>
      </c>
      <c r="S14" s="47">
        <v>30</v>
      </c>
      <c r="T14" s="42">
        <f>19379*2</f>
        <v>38758</v>
      </c>
    </row>
    <row r="15" spans="1:20" ht="15">
      <c r="A15" s="28"/>
      <c r="B15" s="16"/>
      <c r="C15" s="19"/>
      <c r="D15" s="12"/>
      <c r="E15" s="19"/>
      <c r="F15" s="12"/>
      <c r="G15" s="6" t="s">
        <v>23</v>
      </c>
      <c r="H15" s="6" t="s">
        <v>20</v>
      </c>
      <c r="I15" s="6" t="s">
        <v>58</v>
      </c>
      <c r="J15" s="7">
        <v>81</v>
      </c>
      <c r="K15" s="7" t="s">
        <v>19</v>
      </c>
      <c r="L15" s="6" t="s">
        <v>20</v>
      </c>
      <c r="M15" s="6" t="s">
        <v>134</v>
      </c>
      <c r="N15" s="7" t="s">
        <v>25</v>
      </c>
      <c r="O15" s="6" t="s">
        <v>26</v>
      </c>
      <c r="P15" s="6" t="s">
        <v>27</v>
      </c>
      <c r="Q15" s="7" t="s">
        <v>28</v>
      </c>
      <c r="R15" s="7" t="s">
        <v>64</v>
      </c>
      <c r="S15" s="47">
        <v>76</v>
      </c>
      <c r="T15" s="42">
        <f>14455*2</f>
        <v>28910</v>
      </c>
    </row>
    <row r="16" spans="1:20" ht="15">
      <c r="A16" s="28"/>
      <c r="B16" s="16"/>
      <c r="C16" s="19"/>
      <c r="D16" s="12"/>
      <c r="E16" s="19"/>
      <c r="F16" s="12"/>
      <c r="G16" s="6" t="s">
        <v>60</v>
      </c>
      <c r="H16" s="6" t="s">
        <v>20</v>
      </c>
      <c r="I16" s="6" t="s">
        <v>58</v>
      </c>
      <c r="J16" s="9" t="s">
        <v>61</v>
      </c>
      <c r="K16" s="7" t="s">
        <v>19</v>
      </c>
      <c r="L16" s="6" t="s">
        <v>20</v>
      </c>
      <c r="M16" s="6" t="s">
        <v>134</v>
      </c>
      <c r="N16" s="7" t="s">
        <v>25</v>
      </c>
      <c r="O16" s="6" t="s">
        <v>26</v>
      </c>
      <c r="P16" s="6" t="s">
        <v>31</v>
      </c>
      <c r="Q16" s="7" t="s">
        <v>28</v>
      </c>
      <c r="R16" s="7" t="s">
        <v>66</v>
      </c>
      <c r="S16" s="47">
        <v>3</v>
      </c>
      <c r="T16" s="42">
        <f>345*2</f>
        <v>690</v>
      </c>
    </row>
    <row r="17" spans="1:20" ht="15">
      <c r="A17" s="28"/>
      <c r="B17" s="16"/>
      <c r="C17" s="19"/>
      <c r="D17" s="12"/>
      <c r="E17" s="19"/>
      <c r="F17" s="12"/>
      <c r="G17" s="6" t="s">
        <v>60</v>
      </c>
      <c r="H17" s="6" t="s">
        <v>20</v>
      </c>
      <c r="I17" s="6" t="s">
        <v>58</v>
      </c>
      <c r="J17" s="10" t="s">
        <v>62</v>
      </c>
      <c r="K17" s="7" t="s">
        <v>19</v>
      </c>
      <c r="L17" s="6" t="s">
        <v>20</v>
      </c>
      <c r="M17" s="6" t="s">
        <v>134</v>
      </c>
      <c r="N17" s="7" t="s">
        <v>25</v>
      </c>
      <c r="O17" s="6" t="s">
        <v>26</v>
      </c>
      <c r="P17" s="6" t="s">
        <v>31</v>
      </c>
      <c r="Q17" s="7" t="s">
        <v>28</v>
      </c>
      <c r="R17" s="7" t="s">
        <v>67</v>
      </c>
      <c r="S17" s="47">
        <v>3</v>
      </c>
      <c r="T17" s="42">
        <v>200</v>
      </c>
    </row>
    <row r="18" spans="1:21" ht="15">
      <c r="A18" s="28"/>
      <c r="B18" s="16"/>
      <c r="C18" s="19"/>
      <c r="D18" s="12"/>
      <c r="E18" s="19"/>
      <c r="F18" s="12"/>
      <c r="G18" s="6" t="s">
        <v>69</v>
      </c>
      <c r="H18" s="6" t="s">
        <v>20</v>
      </c>
      <c r="I18" s="6" t="s">
        <v>58</v>
      </c>
      <c r="J18" s="7">
        <v>81</v>
      </c>
      <c r="K18" s="7" t="s">
        <v>19</v>
      </c>
      <c r="L18" s="6" t="s">
        <v>20</v>
      </c>
      <c r="M18" s="6" t="s">
        <v>134</v>
      </c>
      <c r="N18" s="7" t="s">
        <v>25</v>
      </c>
      <c r="O18" s="6" t="s">
        <v>26</v>
      </c>
      <c r="P18" s="6" t="s">
        <v>31</v>
      </c>
      <c r="Q18" s="7" t="s">
        <v>28</v>
      </c>
      <c r="R18" s="7" t="s">
        <v>68</v>
      </c>
      <c r="S18" s="47">
        <v>2.5</v>
      </c>
      <c r="T18" s="42">
        <f>2677*2</f>
        <v>5354</v>
      </c>
      <c r="U18" t="s">
        <v>173</v>
      </c>
    </row>
    <row r="19" spans="1:20" ht="15">
      <c r="A19" s="28"/>
      <c r="B19" s="16"/>
      <c r="C19" s="19"/>
      <c r="D19" s="12"/>
      <c r="E19" s="19"/>
      <c r="F19" s="12"/>
      <c r="G19" s="6" t="s">
        <v>70</v>
      </c>
      <c r="H19" s="6" t="s">
        <v>20</v>
      </c>
      <c r="I19" s="6" t="s">
        <v>58</v>
      </c>
      <c r="J19" s="7">
        <v>81</v>
      </c>
      <c r="K19" s="7" t="s">
        <v>19</v>
      </c>
      <c r="L19" s="6" t="s">
        <v>20</v>
      </c>
      <c r="M19" s="6" t="s">
        <v>134</v>
      </c>
      <c r="N19" s="7" t="s">
        <v>25</v>
      </c>
      <c r="O19" s="6" t="s">
        <v>26</v>
      </c>
      <c r="P19" s="6" t="s">
        <v>31</v>
      </c>
      <c r="Q19" s="7" t="s">
        <v>17</v>
      </c>
      <c r="R19" s="7" t="s">
        <v>71</v>
      </c>
      <c r="S19" s="47">
        <v>18</v>
      </c>
      <c r="T19" s="42">
        <f>6146*2</f>
        <v>12292</v>
      </c>
    </row>
    <row r="20" spans="1:20" ht="15">
      <c r="A20" s="30">
        <v>5</v>
      </c>
      <c r="B20" s="11" t="s">
        <v>72</v>
      </c>
      <c r="C20" s="18" t="s">
        <v>73</v>
      </c>
      <c r="D20" s="11" t="s">
        <v>19</v>
      </c>
      <c r="E20" s="18" t="s">
        <v>20</v>
      </c>
      <c r="F20" s="11" t="s">
        <v>74</v>
      </c>
      <c r="G20" s="6" t="s">
        <v>30</v>
      </c>
      <c r="H20" s="6" t="s">
        <v>20</v>
      </c>
      <c r="I20" s="6" t="s">
        <v>75</v>
      </c>
      <c r="J20" s="7">
        <v>15</v>
      </c>
      <c r="K20" s="7" t="s">
        <v>19</v>
      </c>
      <c r="L20" s="6" t="s">
        <v>20</v>
      </c>
      <c r="M20" s="6" t="s">
        <v>134</v>
      </c>
      <c r="N20" s="7" t="s">
        <v>25</v>
      </c>
      <c r="O20" s="6" t="s">
        <v>26</v>
      </c>
      <c r="P20" s="6" t="s">
        <v>185</v>
      </c>
      <c r="Q20" s="7" t="s">
        <v>17</v>
      </c>
      <c r="R20" s="7" t="s">
        <v>76</v>
      </c>
      <c r="S20" s="47">
        <v>39</v>
      </c>
      <c r="T20" s="42">
        <f>30439*2</f>
        <v>60878</v>
      </c>
    </row>
    <row r="21" spans="1:20" ht="15">
      <c r="A21" s="28"/>
      <c r="B21" s="16"/>
      <c r="C21" s="19"/>
      <c r="D21" s="12"/>
      <c r="E21" s="19"/>
      <c r="F21" s="12"/>
      <c r="G21" s="6" t="s">
        <v>23</v>
      </c>
      <c r="H21" s="6" t="s">
        <v>20</v>
      </c>
      <c r="I21" s="6" t="s">
        <v>75</v>
      </c>
      <c r="J21" s="7"/>
      <c r="K21" s="7" t="s">
        <v>19</v>
      </c>
      <c r="L21" s="6" t="s">
        <v>20</v>
      </c>
      <c r="M21" s="6" t="s">
        <v>134</v>
      </c>
      <c r="N21" s="7" t="s">
        <v>25</v>
      </c>
      <c r="O21" s="6" t="s">
        <v>26</v>
      </c>
      <c r="P21" s="6" t="s">
        <v>31</v>
      </c>
      <c r="Q21" s="7" t="s">
        <v>28</v>
      </c>
      <c r="R21" s="7" t="s">
        <v>83</v>
      </c>
      <c r="S21" s="47">
        <v>16</v>
      </c>
      <c r="T21" s="43">
        <f>1223*2</f>
        <v>2446</v>
      </c>
    </row>
    <row r="22" spans="1:20" ht="15">
      <c r="A22" s="28"/>
      <c r="B22" s="16"/>
      <c r="C22" s="19"/>
      <c r="D22" s="12"/>
      <c r="E22" s="19"/>
      <c r="F22" s="12"/>
      <c r="G22" s="6" t="s">
        <v>81</v>
      </c>
      <c r="H22" s="6" t="s">
        <v>20</v>
      </c>
      <c r="I22" s="6" t="s">
        <v>75</v>
      </c>
      <c r="J22" s="7"/>
      <c r="K22" s="7" t="s">
        <v>19</v>
      </c>
      <c r="L22" s="6" t="s">
        <v>20</v>
      </c>
      <c r="M22" s="6" t="s">
        <v>134</v>
      </c>
      <c r="N22" s="7" t="s">
        <v>25</v>
      </c>
      <c r="O22" s="6" t="s">
        <v>26</v>
      </c>
      <c r="P22" s="6" t="s">
        <v>31</v>
      </c>
      <c r="Q22" s="7" t="s">
        <v>28</v>
      </c>
      <c r="R22" s="7" t="s">
        <v>84</v>
      </c>
      <c r="S22" s="47">
        <v>4.5</v>
      </c>
      <c r="T22" s="43">
        <f>450*2</f>
        <v>900</v>
      </c>
    </row>
    <row r="23" spans="1:20" ht="15">
      <c r="A23" s="28"/>
      <c r="B23" s="12"/>
      <c r="C23" s="19"/>
      <c r="D23" s="12"/>
      <c r="E23" s="19"/>
      <c r="F23" s="12"/>
      <c r="G23" s="6" t="s">
        <v>77</v>
      </c>
      <c r="H23" s="6" t="s">
        <v>78</v>
      </c>
      <c r="I23" s="6"/>
      <c r="J23" s="7"/>
      <c r="K23" s="7" t="s">
        <v>79</v>
      </c>
      <c r="L23" s="6" t="s">
        <v>80</v>
      </c>
      <c r="M23" s="6" t="s">
        <v>134</v>
      </c>
      <c r="N23" s="7" t="s">
        <v>25</v>
      </c>
      <c r="O23" s="6" t="s">
        <v>26</v>
      </c>
      <c r="P23" s="6" t="s">
        <v>31</v>
      </c>
      <c r="Q23" s="7" t="s">
        <v>28</v>
      </c>
      <c r="R23" s="7" t="s">
        <v>82</v>
      </c>
      <c r="S23" s="47">
        <v>12</v>
      </c>
      <c r="T23" s="42">
        <f>4312*2</f>
        <v>8624</v>
      </c>
    </row>
    <row r="24" spans="1:20" ht="15">
      <c r="A24" s="29"/>
      <c r="B24" s="13"/>
      <c r="C24" s="20"/>
      <c r="D24" s="13"/>
      <c r="E24" s="20"/>
      <c r="F24" s="13"/>
      <c r="G24" s="6" t="s">
        <v>85</v>
      </c>
      <c r="H24" s="6" t="s">
        <v>20</v>
      </c>
      <c r="I24" s="6" t="s">
        <v>75</v>
      </c>
      <c r="J24" s="7"/>
      <c r="K24" s="7" t="s">
        <v>19</v>
      </c>
      <c r="L24" s="6" t="s">
        <v>20</v>
      </c>
      <c r="M24" s="6" t="s">
        <v>134</v>
      </c>
      <c r="N24" s="7" t="s">
        <v>25</v>
      </c>
      <c r="O24" s="6" t="s">
        <v>26</v>
      </c>
      <c r="P24" s="6" t="s">
        <v>31</v>
      </c>
      <c r="Q24" s="7" t="s">
        <v>127</v>
      </c>
      <c r="R24" s="7" t="s">
        <v>86</v>
      </c>
      <c r="S24" s="47">
        <v>15</v>
      </c>
      <c r="T24" s="42">
        <f>6507*2</f>
        <v>13014</v>
      </c>
    </row>
    <row r="25" spans="1:20" ht="15">
      <c r="A25" s="28">
        <v>6</v>
      </c>
      <c r="B25" s="12" t="s">
        <v>87</v>
      </c>
      <c r="C25" s="19" t="s">
        <v>88</v>
      </c>
      <c r="D25" s="12" t="s">
        <v>89</v>
      </c>
      <c r="E25" s="19" t="s">
        <v>90</v>
      </c>
      <c r="F25" s="12" t="s">
        <v>91</v>
      </c>
      <c r="G25" s="6" t="s">
        <v>30</v>
      </c>
      <c r="H25" s="6" t="s">
        <v>90</v>
      </c>
      <c r="I25" s="6" t="s">
        <v>92</v>
      </c>
      <c r="J25" s="7">
        <v>10</v>
      </c>
      <c r="K25" s="7" t="s">
        <v>19</v>
      </c>
      <c r="L25" s="6" t="s">
        <v>20</v>
      </c>
      <c r="M25" s="6" t="s">
        <v>134</v>
      </c>
      <c r="N25" s="7" t="s">
        <v>25</v>
      </c>
      <c r="O25" s="6" t="s">
        <v>26</v>
      </c>
      <c r="P25" s="6" t="s">
        <v>31</v>
      </c>
      <c r="Q25" s="7" t="s">
        <v>17</v>
      </c>
      <c r="R25" s="7" t="s">
        <v>93</v>
      </c>
      <c r="S25" s="47">
        <v>23</v>
      </c>
      <c r="T25" s="42">
        <f>26595*2</f>
        <v>53190</v>
      </c>
    </row>
    <row r="26" spans="1:20" ht="15">
      <c r="A26" s="28"/>
      <c r="B26" s="12"/>
      <c r="C26" s="19"/>
      <c r="D26" s="12"/>
      <c r="E26" s="19"/>
      <c r="F26" s="12"/>
      <c r="G26" s="6" t="s">
        <v>23</v>
      </c>
      <c r="H26" s="6" t="s">
        <v>90</v>
      </c>
      <c r="I26" s="6" t="s">
        <v>92</v>
      </c>
      <c r="J26" s="7">
        <v>10</v>
      </c>
      <c r="K26" s="7" t="s">
        <v>19</v>
      </c>
      <c r="L26" s="6" t="s">
        <v>20</v>
      </c>
      <c r="M26" s="6" t="s">
        <v>134</v>
      </c>
      <c r="N26" s="7" t="s">
        <v>25</v>
      </c>
      <c r="O26" s="6" t="s">
        <v>26</v>
      </c>
      <c r="P26" s="6" t="s">
        <v>31</v>
      </c>
      <c r="Q26" s="7" t="s">
        <v>28</v>
      </c>
      <c r="R26" s="7" t="s">
        <v>94</v>
      </c>
      <c r="S26" s="47">
        <v>46</v>
      </c>
      <c r="T26" s="42">
        <f>52710*2</f>
        <v>105420</v>
      </c>
    </row>
    <row r="27" spans="1:20" ht="23.25">
      <c r="A27" s="30">
        <v>7</v>
      </c>
      <c r="B27" s="15" t="s">
        <v>95</v>
      </c>
      <c r="C27" s="18" t="s">
        <v>97</v>
      </c>
      <c r="D27" s="11" t="s">
        <v>19</v>
      </c>
      <c r="E27" s="18" t="s">
        <v>20</v>
      </c>
      <c r="F27" s="11" t="s">
        <v>96</v>
      </c>
      <c r="G27" s="6" t="s">
        <v>30</v>
      </c>
      <c r="H27" s="6" t="s">
        <v>20</v>
      </c>
      <c r="I27" s="6" t="s">
        <v>98</v>
      </c>
      <c r="J27" s="7">
        <v>1</v>
      </c>
      <c r="K27" s="7" t="s">
        <v>19</v>
      </c>
      <c r="L27" s="6" t="s">
        <v>20</v>
      </c>
      <c r="M27" s="6" t="s">
        <v>134</v>
      </c>
      <c r="N27" s="7" t="s">
        <v>25</v>
      </c>
      <c r="O27" s="6" t="s">
        <v>26</v>
      </c>
      <c r="P27" s="6" t="s">
        <v>27</v>
      </c>
      <c r="Q27" s="7" t="s">
        <v>17</v>
      </c>
      <c r="R27" s="7" t="s">
        <v>114</v>
      </c>
      <c r="S27" s="47">
        <v>35</v>
      </c>
      <c r="T27" s="42">
        <f>30060*2</f>
        <v>60120</v>
      </c>
    </row>
    <row r="28" spans="1:20" ht="15">
      <c r="A28" s="29"/>
      <c r="B28" s="13"/>
      <c r="C28" s="20"/>
      <c r="D28" s="13"/>
      <c r="E28" s="20"/>
      <c r="F28" s="13"/>
      <c r="G28" s="6" t="s">
        <v>99</v>
      </c>
      <c r="H28" s="6" t="s">
        <v>20</v>
      </c>
      <c r="I28" s="6" t="s">
        <v>98</v>
      </c>
      <c r="J28" s="7">
        <v>1</v>
      </c>
      <c r="K28" s="7" t="s">
        <v>19</v>
      </c>
      <c r="L28" s="6" t="s">
        <v>20</v>
      </c>
      <c r="M28" s="6" t="s">
        <v>134</v>
      </c>
      <c r="N28" s="57" t="s">
        <v>25</v>
      </c>
      <c r="O28" s="58" t="s">
        <v>26</v>
      </c>
      <c r="P28" s="58" t="s">
        <v>31</v>
      </c>
      <c r="Q28" s="7" t="s">
        <v>17</v>
      </c>
      <c r="R28" s="7" t="s">
        <v>115</v>
      </c>
      <c r="S28" s="47">
        <v>40</v>
      </c>
      <c r="T28" s="42">
        <f>14887*2</f>
        <v>29774</v>
      </c>
    </row>
    <row r="29" spans="1:20" ht="22.5" customHeight="1">
      <c r="A29" s="28">
        <v>8</v>
      </c>
      <c r="B29" s="16" t="s">
        <v>100</v>
      </c>
      <c r="C29" s="19" t="s">
        <v>106</v>
      </c>
      <c r="D29" s="12" t="s">
        <v>19</v>
      </c>
      <c r="E29" s="19" t="s">
        <v>20</v>
      </c>
      <c r="F29" s="12" t="s">
        <v>101</v>
      </c>
      <c r="G29" s="6" t="s">
        <v>102</v>
      </c>
      <c r="H29" s="6" t="s">
        <v>20</v>
      </c>
      <c r="I29" s="6" t="s">
        <v>75</v>
      </c>
      <c r="J29" s="7">
        <v>18</v>
      </c>
      <c r="K29" s="7" t="s">
        <v>19</v>
      </c>
      <c r="L29" s="6" t="s">
        <v>20</v>
      </c>
      <c r="M29" s="73" t="s">
        <v>192</v>
      </c>
      <c r="N29" s="57"/>
      <c r="O29" s="63"/>
      <c r="P29" s="58"/>
      <c r="Q29" s="66" t="s">
        <v>17</v>
      </c>
      <c r="R29" s="7" t="s">
        <v>118</v>
      </c>
      <c r="S29" s="47">
        <v>40</v>
      </c>
      <c r="T29" s="42">
        <f>45202*2</f>
        <v>90404</v>
      </c>
    </row>
    <row r="30" spans="1:20" ht="15">
      <c r="A30" s="28"/>
      <c r="B30" s="12"/>
      <c r="C30" s="19"/>
      <c r="D30" s="12"/>
      <c r="E30" s="19"/>
      <c r="F30" s="12"/>
      <c r="G30" s="6" t="s">
        <v>103</v>
      </c>
      <c r="H30" s="6" t="s">
        <v>20</v>
      </c>
      <c r="I30" s="6" t="s">
        <v>75</v>
      </c>
      <c r="J30" s="7">
        <v>18</v>
      </c>
      <c r="K30" s="7" t="s">
        <v>19</v>
      </c>
      <c r="L30" s="6" t="s">
        <v>20</v>
      </c>
      <c r="M30" s="73"/>
      <c r="N30" s="60" t="s">
        <v>25</v>
      </c>
      <c r="O30" s="64" t="s">
        <v>26</v>
      </c>
      <c r="P30" s="61" t="s">
        <v>16</v>
      </c>
      <c r="Q30" s="66" t="s">
        <v>17</v>
      </c>
      <c r="R30" s="7" t="s">
        <v>119</v>
      </c>
      <c r="S30" s="47">
        <v>5</v>
      </c>
      <c r="T30" s="42">
        <f>1966*2</f>
        <v>3932</v>
      </c>
    </row>
    <row r="31" spans="1:20" ht="18" customHeight="1">
      <c r="A31" s="28"/>
      <c r="B31" s="12"/>
      <c r="C31" s="19"/>
      <c r="D31" s="12"/>
      <c r="E31" s="19"/>
      <c r="F31" s="12"/>
      <c r="G31" s="6" t="s">
        <v>104</v>
      </c>
      <c r="H31" s="6" t="s">
        <v>20</v>
      </c>
      <c r="I31" s="6" t="s">
        <v>75</v>
      </c>
      <c r="J31" s="7">
        <v>18</v>
      </c>
      <c r="K31" s="7" t="s">
        <v>19</v>
      </c>
      <c r="L31" s="6" t="s">
        <v>20</v>
      </c>
      <c r="M31" s="73"/>
      <c r="N31" s="59"/>
      <c r="O31" s="65"/>
      <c r="P31" s="62"/>
      <c r="Q31" s="66" t="s">
        <v>17</v>
      </c>
      <c r="R31" s="7" t="s">
        <v>120</v>
      </c>
      <c r="S31" s="47">
        <v>5</v>
      </c>
      <c r="T31" s="42">
        <f>6952*2</f>
        <v>13904</v>
      </c>
    </row>
    <row r="32" spans="1:20" ht="26.25" customHeight="1">
      <c r="A32" s="31">
        <v>9</v>
      </c>
      <c r="B32" s="8" t="s">
        <v>105</v>
      </c>
      <c r="C32" s="14" t="s">
        <v>107</v>
      </c>
      <c r="D32" s="6" t="s">
        <v>108</v>
      </c>
      <c r="E32" s="14" t="s">
        <v>109</v>
      </c>
      <c r="F32" s="6" t="s">
        <v>110</v>
      </c>
      <c r="G32" s="6" t="s">
        <v>102</v>
      </c>
      <c r="H32" s="6" t="s">
        <v>109</v>
      </c>
      <c r="I32" s="6" t="s">
        <v>116</v>
      </c>
      <c r="J32" s="7">
        <v>5</v>
      </c>
      <c r="K32" s="7" t="s">
        <v>108</v>
      </c>
      <c r="L32" s="6" t="s">
        <v>109</v>
      </c>
      <c r="M32" s="6" t="s">
        <v>194</v>
      </c>
      <c r="N32" s="59" t="s">
        <v>25</v>
      </c>
      <c r="O32" s="74" t="s">
        <v>190</v>
      </c>
      <c r="P32" s="75"/>
      <c r="Q32" s="7" t="s">
        <v>28</v>
      </c>
      <c r="R32" s="7" t="s">
        <v>117</v>
      </c>
      <c r="S32" s="47">
        <v>350</v>
      </c>
      <c r="T32" s="42">
        <f>584815*2</f>
        <v>1169630</v>
      </c>
    </row>
    <row r="33" spans="1:20" ht="23.25">
      <c r="A33" s="28">
        <v>10</v>
      </c>
      <c r="B33" s="16" t="s">
        <v>111</v>
      </c>
      <c r="C33" s="19" t="s">
        <v>112</v>
      </c>
      <c r="D33" s="12" t="s">
        <v>19</v>
      </c>
      <c r="E33" s="19" t="s">
        <v>20</v>
      </c>
      <c r="F33" s="12" t="s">
        <v>113</v>
      </c>
      <c r="G33" s="6" t="s">
        <v>121</v>
      </c>
      <c r="H33" s="6" t="s">
        <v>20</v>
      </c>
      <c r="I33" s="6" t="s">
        <v>122</v>
      </c>
      <c r="J33" s="7">
        <v>1</v>
      </c>
      <c r="K33" s="7" t="s">
        <v>19</v>
      </c>
      <c r="L33" s="6" t="s">
        <v>20</v>
      </c>
      <c r="M33" s="6" t="s">
        <v>134</v>
      </c>
      <c r="N33" s="7" t="s">
        <v>25</v>
      </c>
      <c r="O33" s="6" t="s">
        <v>26</v>
      </c>
      <c r="P33" s="6" t="s">
        <v>27</v>
      </c>
      <c r="Q33" s="7" t="s">
        <v>28</v>
      </c>
      <c r="R33" s="7" t="s">
        <v>123</v>
      </c>
      <c r="S33" s="47">
        <v>77</v>
      </c>
      <c r="T33" s="42">
        <f>38670*2</f>
        <v>77340</v>
      </c>
    </row>
    <row r="34" spans="1:20" ht="23.25">
      <c r="A34" s="31">
        <v>11</v>
      </c>
      <c r="B34" s="8" t="s">
        <v>124</v>
      </c>
      <c r="C34" s="14" t="s">
        <v>112</v>
      </c>
      <c r="D34" s="6" t="s">
        <v>19</v>
      </c>
      <c r="E34" s="14" t="s">
        <v>20</v>
      </c>
      <c r="F34" s="6" t="s">
        <v>125</v>
      </c>
      <c r="G34" s="6" t="s">
        <v>126</v>
      </c>
      <c r="H34" s="6" t="s">
        <v>20</v>
      </c>
      <c r="I34" s="6" t="s">
        <v>122</v>
      </c>
      <c r="J34" s="7">
        <v>1</v>
      </c>
      <c r="K34" s="7" t="s">
        <v>19</v>
      </c>
      <c r="L34" s="6" t="s">
        <v>20</v>
      </c>
      <c r="M34" s="6" t="s">
        <v>134</v>
      </c>
      <c r="N34" s="7" t="s">
        <v>25</v>
      </c>
      <c r="O34" s="6" t="s">
        <v>26</v>
      </c>
      <c r="P34" s="6" t="s">
        <v>31</v>
      </c>
      <c r="Q34" s="7" t="s">
        <v>127</v>
      </c>
      <c r="R34" s="7" t="s">
        <v>128</v>
      </c>
      <c r="S34" s="47">
        <v>28</v>
      </c>
      <c r="T34" s="42">
        <f>7942*2</f>
        <v>15884</v>
      </c>
    </row>
    <row r="35" spans="1:20" ht="15">
      <c r="A35" s="28">
        <v>12</v>
      </c>
      <c r="B35" s="12" t="s">
        <v>129</v>
      </c>
      <c r="C35" s="19" t="s">
        <v>130</v>
      </c>
      <c r="D35" s="12" t="s">
        <v>19</v>
      </c>
      <c r="E35" s="19" t="s">
        <v>20</v>
      </c>
      <c r="F35" s="12" t="s">
        <v>131</v>
      </c>
      <c r="G35" s="6" t="s">
        <v>30</v>
      </c>
      <c r="H35" s="6" t="s">
        <v>20</v>
      </c>
      <c r="I35" s="6" t="s">
        <v>132</v>
      </c>
      <c r="J35" s="7" t="s">
        <v>133</v>
      </c>
      <c r="K35" s="7" t="s">
        <v>19</v>
      </c>
      <c r="L35" s="6" t="s">
        <v>20</v>
      </c>
      <c r="M35" s="6" t="s">
        <v>134</v>
      </c>
      <c r="N35" s="7" t="s">
        <v>25</v>
      </c>
      <c r="O35" s="6" t="s">
        <v>26</v>
      </c>
      <c r="P35" s="6" t="s">
        <v>31</v>
      </c>
      <c r="Q35" s="7" t="s">
        <v>17</v>
      </c>
      <c r="R35" s="7" t="s">
        <v>135</v>
      </c>
      <c r="S35" s="47">
        <v>23</v>
      </c>
      <c r="T35" s="42">
        <f>9004*2</f>
        <v>18008</v>
      </c>
    </row>
    <row r="36" spans="1:20" ht="15">
      <c r="A36" s="28"/>
      <c r="B36" s="12"/>
      <c r="C36" s="19"/>
      <c r="D36" s="12"/>
      <c r="E36" s="19"/>
      <c r="F36" s="12"/>
      <c r="G36" s="6" t="s">
        <v>50</v>
      </c>
      <c r="H36" s="6" t="s">
        <v>20</v>
      </c>
      <c r="I36" s="6" t="s">
        <v>132</v>
      </c>
      <c r="J36" s="7" t="s">
        <v>133</v>
      </c>
      <c r="K36" s="7" t="s">
        <v>19</v>
      </c>
      <c r="L36" s="6" t="s">
        <v>20</v>
      </c>
      <c r="M36" s="6" t="s">
        <v>134</v>
      </c>
      <c r="N36" s="7" t="s">
        <v>25</v>
      </c>
      <c r="O36" s="6" t="s">
        <v>26</v>
      </c>
      <c r="P36" s="6" t="s">
        <v>31</v>
      </c>
      <c r="Q36" s="7" t="s">
        <v>28</v>
      </c>
      <c r="R36" s="7" t="s">
        <v>136</v>
      </c>
      <c r="S36" s="47">
        <v>20</v>
      </c>
      <c r="T36" s="42">
        <f>35130*2</f>
        <v>70260</v>
      </c>
    </row>
    <row r="37" spans="1:20" ht="15">
      <c r="A37" s="30">
        <v>13</v>
      </c>
      <c r="B37" s="11" t="s">
        <v>137</v>
      </c>
      <c r="C37" s="18" t="s">
        <v>138</v>
      </c>
      <c r="D37" s="11" t="s">
        <v>19</v>
      </c>
      <c r="E37" s="18" t="s">
        <v>20</v>
      </c>
      <c r="F37" s="11" t="s">
        <v>139</v>
      </c>
      <c r="G37" s="6" t="s">
        <v>140</v>
      </c>
      <c r="H37" s="6" t="s">
        <v>20</v>
      </c>
      <c r="I37" s="6" t="s">
        <v>141</v>
      </c>
      <c r="J37" s="7"/>
      <c r="K37" s="7" t="s">
        <v>19</v>
      </c>
      <c r="L37" s="6" t="s">
        <v>20</v>
      </c>
      <c r="M37" s="6" t="s">
        <v>134</v>
      </c>
      <c r="N37" s="7" t="s">
        <v>25</v>
      </c>
      <c r="O37" s="6" t="s">
        <v>26</v>
      </c>
      <c r="P37" s="6" t="s">
        <v>31</v>
      </c>
      <c r="Q37" s="7" t="s">
        <v>17</v>
      </c>
      <c r="R37" s="7" t="s">
        <v>142</v>
      </c>
      <c r="S37" s="47">
        <v>1.5</v>
      </c>
      <c r="T37" s="42">
        <f>1085*2</f>
        <v>2170</v>
      </c>
    </row>
    <row r="38" spans="1:20" ht="25.5" customHeight="1">
      <c r="A38" s="28"/>
      <c r="B38" s="12"/>
      <c r="C38" s="19"/>
      <c r="D38" s="12"/>
      <c r="E38" s="19"/>
      <c r="F38" s="12"/>
      <c r="G38" s="6" t="s">
        <v>140</v>
      </c>
      <c r="H38" s="6" t="s">
        <v>20</v>
      </c>
      <c r="I38" s="8" t="s">
        <v>144</v>
      </c>
      <c r="J38" s="7"/>
      <c r="K38" s="7" t="s">
        <v>19</v>
      </c>
      <c r="L38" s="6" t="s">
        <v>20</v>
      </c>
      <c r="M38" s="6" t="s">
        <v>134</v>
      </c>
      <c r="N38" s="7" t="s">
        <v>25</v>
      </c>
      <c r="O38" s="6" t="s">
        <v>26</v>
      </c>
      <c r="P38" s="6" t="s">
        <v>31</v>
      </c>
      <c r="Q38" s="7" t="s">
        <v>17</v>
      </c>
      <c r="R38" s="7" t="s">
        <v>143</v>
      </c>
      <c r="S38" s="47">
        <v>1.5</v>
      </c>
      <c r="T38" s="42">
        <f>2348*2</f>
        <v>4696</v>
      </c>
    </row>
    <row r="39" spans="1:20" ht="15">
      <c r="A39" s="28"/>
      <c r="B39" s="12"/>
      <c r="C39" s="19"/>
      <c r="D39" s="12"/>
      <c r="E39" s="19"/>
      <c r="F39" s="12"/>
      <c r="G39" s="6" t="s">
        <v>145</v>
      </c>
      <c r="H39" s="6" t="s">
        <v>20</v>
      </c>
      <c r="I39" s="6" t="s">
        <v>146</v>
      </c>
      <c r="J39" s="7"/>
      <c r="K39" s="7" t="s">
        <v>19</v>
      </c>
      <c r="L39" s="6" t="s">
        <v>20</v>
      </c>
      <c r="M39" s="6" t="s">
        <v>134</v>
      </c>
      <c r="N39" s="7" t="s">
        <v>25</v>
      </c>
      <c r="O39" s="6" t="s">
        <v>26</v>
      </c>
      <c r="P39" s="6" t="s">
        <v>31</v>
      </c>
      <c r="Q39" s="7" t="s">
        <v>17</v>
      </c>
      <c r="R39" s="7" t="s">
        <v>147</v>
      </c>
      <c r="S39" s="47">
        <v>15</v>
      </c>
      <c r="T39" s="42">
        <f>41279*2</f>
        <v>82558</v>
      </c>
    </row>
    <row r="40" spans="1:20" ht="15">
      <c r="A40" s="28"/>
      <c r="B40" s="12"/>
      <c r="C40" s="19"/>
      <c r="D40" s="12"/>
      <c r="E40" s="19"/>
      <c r="F40" s="12"/>
      <c r="G40" s="6" t="s">
        <v>148</v>
      </c>
      <c r="H40" s="6" t="s">
        <v>20</v>
      </c>
      <c r="I40" s="6" t="s">
        <v>75</v>
      </c>
      <c r="J40" s="7"/>
      <c r="K40" s="7" t="s">
        <v>19</v>
      </c>
      <c r="L40" s="6" t="s">
        <v>20</v>
      </c>
      <c r="M40" s="6" t="s">
        <v>134</v>
      </c>
      <c r="N40" s="7" t="s">
        <v>25</v>
      </c>
      <c r="O40" s="6" t="s">
        <v>26</v>
      </c>
      <c r="P40" s="6" t="s">
        <v>31</v>
      </c>
      <c r="Q40" s="7" t="s">
        <v>17</v>
      </c>
      <c r="R40" s="7" t="s">
        <v>149</v>
      </c>
      <c r="S40" s="47">
        <v>10</v>
      </c>
      <c r="T40" s="42">
        <f>2487*2</f>
        <v>4974</v>
      </c>
    </row>
    <row r="41" spans="1:20" ht="15" hidden="1">
      <c r="A41" s="28"/>
      <c r="B41" s="12"/>
      <c r="C41" s="19"/>
      <c r="D41" s="12"/>
      <c r="E41" s="19"/>
      <c r="F41" s="12"/>
      <c r="G41" s="6"/>
      <c r="H41" s="6"/>
      <c r="I41" s="6"/>
      <c r="J41" s="7"/>
      <c r="K41" s="7"/>
      <c r="L41" s="6"/>
      <c r="M41" s="6"/>
      <c r="N41" s="7"/>
      <c r="O41" s="6"/>
      <c r="P41" s="6"/>
      <c r="Q41" s="7"/>
      <c r="R41" s="7"/>
      <c r="S41" s="47"/>
      <c r="T41" s="42"/>
    </row>
    <row r="42" spans="1:20" ht="15">
      <c r="A42" s="28"/>
      <c r="B42" s="12"/>
      <c r="C42" s="19"/>
      <c r="D42" s="12"/>
      <c r="E42" s="19"/>
      <c r="F42" s="12"/>
      <c r="G42" s="6" t="s">
        <v>159</v>
      </c>
      <c r="H42" s="6" t="s">
        <v>150</v>
      </c>
      <c r="I42" s="6"/>
      <c r="J42" s="6"/>
      <c r="K42" s="7" t="s">
        <v>151</v>
      </c>
      <c r="L42" s="6" t="s">
        <v>152</v>
      </c>
      <c r="M42" s="6" t="s">
        <v>134</v>
      </c>
      <c r="N42" s="7" t="s">
        <v>25</v>
      </c>
      <c r="O42" s="6" t="s">
        <v>172</v>
      </c>
      <c r="P42" s="6" t="s">
        <v>31</v>
      </c>
      <c r="Q42" s="7" t="s">
        <v>17</v>
      </c>
      <c r="R42" s="7" t="s">
        <v>153</v>
      </c>
      <c r="S42" s="47">
        <v>30</v>
      </c>
      <c r="T42" s="42">
        <f>7322*2</f>
        <v>14644</v>
      </c>
    </row>
    <row r="43" spans="1:20" ht="24" customHeight="1">
      <c r="A43" s="28"/>
      <c r="B43" s="12"/>
      <c r="C43" s="19"/>
      <c r="D43" s="12"/>
      <c r="E43" s="19"/>
      <c r="F43" s="12"/>
      <c r="G43" s="6" t="s">
        <v>140</v>
      </c>
      <c r="H43" s="6" t="s">
        <v>20</v>
      </c>
      <c r="I43" s="8" t="s">
        <v>156</v>
      </c>
      <c r="J43" s="6"/>
      <c r="K43" s="7" t="s">
        <v>19</v>
      </c>
      <c r="L43" s="6" t="s">
        <v>20</v>
      </c>
      <c r="M43" s="6" t="s">
        <v>134</v>
      </c>
      <c r="N43" s="7" t="s">
        <v>25</v>
      </c>
      <c r="O43" s="6" t="s">
        <v>26</v>
      </c>
      <c r="P43" s="6" t="s">
        <v>31</v>
      </c>
      <c r="Q43" s="7" t="s">
        <v>154</v>
      </c>
      <c r="R43" s="7" t="s">
        <v>155</v>
      </c>
      <c r="S43" s="47">
        <v>1.5</v>
      </c>
      <c r="T43" s="42">
        <f>1017*2</f>
        <v>2034</v>
      </c>
    </row>
    <row r="44" spans="1:20" ht="24" customHeight="1">
      <c r="A44" s="28"/>
      <c r="B44" s="12"/>
      <c r="C44" s="19"/>
      <c r="D44" s="12"/>
      <c r="E44" s="19"/>
      <c r="F44" s="12"/>
      <c r="G44" s="8" t="s">
        <v>174</v>
      </c>
      <c r="H44" s="8" t="s">
        <v>175</v>
      </c>
      <c r="I44" s="8"/>
      <c r="J44" s="6"/>
      <c r="K44" s="7" t="s">
        <v>19</v>
      </c>
      <c r="L44" s="6" t="s">
        <v>20</v>
      </c>
      <c r="M44" s="6" t="s">
        <v>134</v>
      </c>
      <c r="N44" s="7" t="s">
        <v>25</v>
      </c>
      <c r="O44" s="6" t="s">
        <v>26</v>
      </c>
      <c r="P44" s="6" t="s">
        <v>31</v>
      </c>
      <c r="Q44" s="7" t="s">
        <v>17</v>
      </c>
      <c r="R44" s="7" t="s">
        <v>176</v>
      </c>
      <c r="S44" s="47">
        <v>25</v>
      </c>
      <c r="T44" s="42">
        <f>15*2</f>
        <v>30</v>
      </c>
    </row>
    <row r="45" spans="1:20" ht="24" customHeight="1">
      <c r="A45" s="28"/>
      <c r="B45" s="12"/>
      <c r="C45" s="19"/>
      <c r="D45" s="12"/>
      <c r="E45" s="19"/>
      <c r="F45" s="12"/>
      <c r="G45" s="8" t="s">
        <v>177</v>
      </c>
      <c r="H45" s="8" t="s">
        <v>175</v>
      </c>
      <c r="I45" s="8"/>
      <c r="J45" s="6"/>
      <c r="K45" s="7" t="s">
        <v>19</v>
      </c>
      <c r="L45" s="6" t="s">
        <v>20</v>
      </c>
      <c r="M45" s="6" t="s">
        <v>134</v>
      </c>
      <c r="N45" s="7" t="s">
        <v>25</v>
      </c>
      <c r="O45" s="6" t="s">
        <v>26</v>
      </c>
      <c r="P45" s="6" t="s">
        <v>31</v>
      </c>
      <c r="Q45" s="7" t="s">
        <v>154</v>
      </c>
      <c r="R45" s="7" t="s">
        <v>178</v>
      </c>
      <c r="S45" s="47">
        <v>7</v>
      </c>
      <c r="T45" s="42">
        <f>579*2</f>
        <v>1158</v>
      </c>
    </row>
    <row r="46" spans="1:20" ht="15">
      <c r="A46" s="29"/>
      <c r="B46" s="13"/>
      <c r="C46" s="20"/>
      <c r="D46" s="13"/>
      <c r="E46" s="20"/>
      <c r="F46" s="13"/>
      <c r="G46" s="6" t="s">
        <v>160</v>
      </c>
      <c r="H46" s="6" t="s">
        <v>90</v>
      </c>
      <c r="I46" s="6" t="s">
        <v>157</v>
      </c>
      <c r="J46" s="6"/>
      <c r="K46" s="7" t="s">
        <v>89</v>
      </c>
      <c r="L46" s="6" t="s">
        <v>90</v>
      </c>
      <c r="M46" s="6" t="s">
        <v>134</v>
      </c>
      <c r="N46" s="7" t="s">
        <v>25</v>
      </c>
      <c r="O46" s="6" t="s">
        <v>26</v>
      </c>
      <c r="P46" s="6" t="s">
        <v>27</v>
      </c>
      <c r="Q46" s="7" t="s">
        <v>17</v>
      </c>
      <c r="R46" s="7" t="s">
        <v>158</v>
      </c>
      <c r="S46" s="47">
        <v>30</v>
      </c>
      <c r="T46" s="42">
        <f>4834*2</f>
        <v>9668</v>
      </c>
    </row>
    <row r="47" spans="1:20" ht="15">
      <c r="A47" s="28">
        <v>14</v>
      </c>
      <c r="B47" s="12" t="s">
        <v>161</v>
      </c>
      <c r="C47" s="19" t="s">
        <v>162</v>
      </c>
      <c r="D47" s="12" t="s">
        <v>19</v>
      </c>
      <c r="E47" s="19" t="s">
        <v>20</v>
      </c>
      <c r="F47" s="12" t="s">
        <v>163</v>
      </c>
      <c r="G47" s="6" t="s">
        <v>164</v>
      </c>
      <c r="H47" s="6" t="s">
        <v>20</v>
      </c>
      <c r="I47" s="6" t="s">
        <v>58</v>
      </c>
      <c r="J47" s="7">
        <v>91</v>
      </c>
      <c r="K47" s="7" t="s">
        <v>19</v>
      </c>
      <c r="L47" s="6" t="s">
        <v>20</v>
      </c>
      <c r="M47" s="6" t="s">
        <v>134</v>
      </c>
      <c r="N47" s="7" t="s">
        <v>25</v>
      </c>
      <c r="O47" s="6" t="s">
        <v>26</v>
      </c>
      <c r="P47" s="6" t="s">
        <v>31</v>
      </c>
      <c r="Q47" s="7" t="s">
        <v>17</v>
      </c>
      <c r="R47" s="7" t="s">
        <v>166</v>
      </c>
      <c r="S47" s="47">
        <v>39</v>
      </c>
      <c r="T47" s="42">
        <f>63039*2</f>
        <v>126078</v>
      </c>
    </row>
    <row r="48" spans="1:20" ht="15">
      <c r="A48" s="28"/>
      <c r="B48" s="12"/>
      <c r="C48" s="19"/>
      <c r="D48" s="12"/>
      <c r="E48" s="19"/>
      <c r="F48" s="12"/>
      <c r="G48" s="6" t="s">
        <v>164</v>
      </c>
      <c r="H48" s="6" t="s">
        <v>152</v>
      </c>
      <c r="I48" s="6" t="s">
        <v>165</v>
      </c>
      <c r="J48" s="7">
        <v>20</v>
      </c>
      <c r="K48" s="7" t="s">
        <v>151</v>
      </c>
      <c r="L48" s="6" t="s">
        <v>152</v>
      </c>
      <c r="M48" s="6" t="s">
        <v>134</v>
      </c>
      <c r="N48" s="7" t="s">
        <v>25</v>
      </c>
      <c r="O48" s="6" t="s">
        <v>26</v>
      </c>
      <c r="P48" s="6" t="s">
        <v>31</v>
      </c>
      <c r="Q48" s="7" t="s">
        <v>17</v>
      </c>
      <c r="R48" s="7" t="s">
        <v>167</v>
      </c>
      <c r="S48" s="47">
        <v>12</v>
      </c>
      <c r="T48" s="42">
        <f>17220*2</f>
        <v>34440</v>
      </c>
    </row>
    <row r="49" spans="1:20" ht="24" thickBot="1">
      <c r="A49" s="31">
        <v>15</v>
      </c>
      <c r="B49" s="8" t="s">
        <v>168</v>
      </c>
      <c r="C49" s="14" t="s">
        <v>138</v>
      </c>
      <c r="D49" s="6" t="s">
        <v>19</v>
      </c>
      <c r="E49" s="14" t="s">
        <v>20</v>
      </c>
      <c r="F49" s="6" t="s">
        <v>169</v>
      </c>
      <c r="G49" s="6" t="s">
        <v>170</v>
      </c>
      <c r="H49" s="6" t="s">
        <v>20</v>
      </c>
      <c r="I49" s="6" t="s">
        <v>141</v>
      </c>
      <c r="J49" s="7">
        <v>16</v>
      </c>
      <c r="K49" s="7" t="s">
        <v>19</v>
      </c>
      <c r="L49" s="6" t="s">
        <v>20</v>
      </c>
      <c r="M49" s="6" t="s">
        <v>134</v>
      </c>
      <c r="N49" s="7" t="s">
        <v>25</v>
      </c>
      <c r="O49" s="6" t="s">
        <v>26</v>
      </c>
      <c r="P49" s="6" t="s">
        <v>27</v>
      </c>
      <c r="Q49" s="7" t="s">
        <v>17</v>
      </c>
      <c r="R49" s="7" t="s">
        <v>171</v>
      </c>
      <c r="S49" s="50">
        <v>40</v>
      </c>
      <c r="T49" s="51">
        <f>102764*2</f>
        <v>205528</v>
      </c>
    </row>
    <row r="50" spans="1:20" ht="15.75" thickBot="1">
      <c r="A50" s="35"/>
      <c r="B50" s="36"/>
      <c r="C50" s="37"/>
      <c r="D50" s="38"/>
      <c r="E50" s="37"/>
      <c r="F50" s="38"/>
      <c r="G50" s="38"/>
      <c r="H50" s="38"/>
      <c r="I50" s="38"/>
      <c r="J50" s="39"/>
      <c r="K50" s="39"/>
      <c r="L50" s="38"/>
      <c r="M50" s="38"/>
      <c r="N50" s="39"/>
      <c r="O50" s="38"/>
      <c r="Q50" s="39"/>
      <c r="R50" s="38" t="s">
        <v>184</v>
      </c>
      <c r="S50" s="54">
        <f>SUM(S3:S49)</f>
        <v>1537.5</v>
      </c>
      <c r="T50" s="52">
        <f>SUM(T3:T49)</f>
        <v>3146870</v>
      </c>
    </row>
    <row r="51" spans="1:20" ht="15.75" thickBot="1">
      <c r="A51" s="35"/>
      <c r="B51" s="36"/>
      <c r="C51" s="37"/>
      <c r="D51" s="38"/>
      <c r="E51" s="37"/>
      <c r="F51" s="38"/>
      <c r="G51" s="38"/>
      <c r="H51" s="38"/>
      <c r="I51" s="38"/>
      <c r="J51" s="39"/>
      <c r="K51" s="39"/>
      <c r="L51" s="38"/>
      <c r="M51" s="38"/>
      <c r="N51" s="39"/>
      <c r="O51" s="38"/>
      <c r="Q51" s="39"/>
      <c r="R51" s="32" t="s">
        <v>180</v>
      </c>
      <c r="S51" s="53">
        <f>S3+S8+S15+S16+S17+S18+S21+S22+S23+S26+S32+S33+S36</f>
        <v>715</v>
      </c>
      <c r="T51" s="49">
        <f>T3+T8+T15+T16+T17+T18+T21+T22+T23+T26+T32+T33+T36</f>
        <v>1743974</v>
      </c>
    </row>
    <row r="52" spans="1:20" ht="15.75" thickBot="1">
      <c r="A52" s="35"/>
      <c r="B52" s="36"/>
      <c r="C52" s="37"/>
      <c r="D52" s="38"/>
      <c r="E52" s="37"/>
      <c r="F52" s="38"/>
      <c r="G52" s="38"/>
      <c r="H52" s="38"/>
      <c r="I52" s="38"/>
      <c r="J52" s="39"/>
      <c r="K52" s="39"/>
      <c r="L52" s="38"/>
      <c r="M52" s="38"/>
      <c r="N52" s="39"/>
      <c r="O52" s="38"/>
      <c r="P52" s="38"/>
      <c r="Q52" s="39"/>
      <c r="R52" s="32" t="s">
        <v>181</v>
      </c>
      <c r="S52" s="55">
        <f>S12</f>
        <v>35</v>
      </c>
      <c r="T52" s="33">
        <f>T12</f>
        <v>66144</v>
      </c>
    </row>
    <row r="53" spans="1:20" ht="15.75" thickBot="1">
      <c r="A53" s="35"/>
      <c r="B53" s="36"/>
      <c r="C53" s="37"/>
      <c r="D53" s="38"/>
      <c r="E53" s="37"/>
      <c r="F53" s="38"/>
      <c r="G53" s="38"/>
      <c r="H53" s="38"/>
      <c r="I53" s="38"/>
      <c r="J53" s="39"/>
      <c r="K53" s="39"/>
      <c r="L53" s="38"/>
      <c r="M53" s="38"/>
      <c r="N53" s="39"/>
      <c r="O53" s="38"/>
      <c r="P53" s="38"/>
      <c r="Q53" s="39"/>
      <c r="R53" s="32" t="s">
        <v>186</v>
      </c>
      <c r="S53" s="55">
        <f>S24+S34</f>
        <v>43</v>
      </c>
      <c r="T53" s="33">
        <f>T24+T34</f>
        <v>28898</v>
      </c>
    </row>
    <row r="54" spans="1:20" ht="15.75" thickBot="1">
      <c r="A54" s="35"/>
      <c r="B54" s="36"/>
      <c r="C54" s="37"/>
      <c r="D54" s="38"/>
      <c r="E54" s="37"/>
      <c r="F54" s="38"/>
      <c r="G54" s="38"/>
      <c r="H54" s="38"/>
      <c r="I54" s="38"/>
      <c r="J54" s="39"/>
      <c r="K54" s="39"/>
      <c r="L54" s="38"/>
      <c r="M54" s="38"/>
      <c r="N54" s="39"/>
      <c r="O54" s="38"/>
      <c r="P54" s="38"/>
      <c r="Q54" s="39"/>
      <c r="R54" s="32" t="s">
        <v>187</v>
      </c>
      <c r="S54" s="55">
        <f>S43+S45</f>
        <v>8.5</v>
      </c>
      <c r="T54" s="33">
        <f>T43+T45</f>
        <v>3192</v>
      </c>
    </row>
    <row r="55" spans="1:20" ht="15.75" thickBot="1">
      <c r="A55" s="35"/>
      <c r="B55" s="36"/>
      <c r="C55" s="37"/>
      <c r="D55" s="38"/>
      <c r="E55" s="37"/>
      <c r="F55" s="38"/>
      <c r="G55" s="38"/>
      <c r="H55" s="38"/>
      <c r="I55" s="38"/>
      <c r="J55" s="39"/>
      <c r="K55" s="39"/>
      <c r="L55" s="38"/>
      <c r="M55" s="38"/>
      <c r="N55" s="39"/>
      <c r="O55" s="38"/>
      <c r="P55" s="38"/>
      <c r="Q55" s="39"/>
      <c r="R55" s="32" t="s">
        <v>182</v>
      </c>
      <c r="S55" s="55">
        <f>S4+S5+S7+S9+S10+S11+S13+S14+S19+S20+S25+S27+S28+S29+S30+S31+S35+S37+S38+S39+S40+S42+S44+S46+S47+S48+S49</f>
        <v>651</v>
      </c>
      <c r="T55" s="33">
        <v>1165114</v>
      </c>
    </row>
    <row r="56" spans="1:20" ht="15" customHeight="1" thickBot="1">
      <c r="A56" s="35"/>
      <c r="B56" s="36"/>
      <c r="C56" s="37"/>
      <c r="D56" s="38"/>
      <c r="E56" s="37"/>
      <c r="F56" s="38"/>
      <c r="G56" s="38"/>
      <c r="H56" s="38"/>
      <c r="I56" s="38"/>
      <c r="J56" s="39"/>
      <c r="K56" s="39"/>
      <c r="L56" s="38"/>
      <c r="M56" s="38"/>
      <c r="N56" s="39"/>
      <c r="O56" s="38"/>
      <c r="P56" s="38"/>
      <c r="Q56" s="39"/>
      <c r="R56" s="32" t="s">
        <v>183</v>
      </c>
      <c r="S56" s="55">
        <f>S6</f>
        <v>85</v>
      </c>
      <c r="T56" s="33">
        <f>T6</f>
        <v>139548</v>
      </c>
    </row>
    <row r="57" spans="1:20" ht="14.25" customHeight="1" hidden="1" thickBo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48"/>
      <c r="T57" s="40">
        <f>SUM(T50:T56)</f>
        <v>6293740</v>
      </c>
    </row>
    <row r="58" spans="1:20" ht="15">
      <c r="A58" s="2"/>
      <c r="B58" s="2"/>
      <c r="C58" s="2"/>
      <c r="D58" s="2"/>
      <c r="E58" s="2"/>
      <c r="F58" s="2"/>
      <c r="G58" s="4"/>
      <c r="H58" s="4"/>
      <c r="I58" s="3"/>
      <c r="J58" s="3"/>
      <c r="K58" s="3"/>
      <c r="L58" s="4"/>
      <c r="M58" s="2"/>
      <c r="N58" s="3"/>
      <c r="O58" s="2"/>
      <c r="P58" s="2"/>
      <c r="Q58" s="3"/>
      <c r="S58" s="56"/>
      <c r="T58" s="34"/>
    </row>
    <row r="59" spans="1:19" ht="15">
      <c r="A59" s="2"/>
      <c r="B59" s="2"/>
      <c r="C59" s="2"/>
      <c r="D59" s="2"/>
      <c r="E59" s="2"/>
      <c r="F59" s="2"/>
      <c r="G59" s="4"/>
      <c r="H59" s="3"/>
      <c r="I59" s="3"/>
      <c r="J59" s="3"/>
      <c r="K59" s="3"/>
      <c r="L59" s="3"/>
      <c r="M59" s="2"/>
      <c r="N59" s="2"/>
      <c r="O59" s="2"/>
      <c r="P59" s="2"/>
      <c r="Q59" s="3"/>
      <c r="S59" s="56"/>
    </row>
    <row r="60" spans="1:17" ht="15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4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</sheetData>
  <sheetProtection/>
  <mergeCells count="13">
    <mergeCell ref="T1:T2"/>
    <mergeCell ref="R1:R2"/>
    <mergeCell ref="O1:O2"/>
    <mergeCell ref="P1:P2"/>
    <mergeCell ref="Q1:Q2"/>
    <mergeCell ref="A57:R57"/>
    <mergeCell ref="A1:A2"/>
    <mergeCell ref="B1:F1"/>
    <mergeCell ref="G1:G2"/>
    <mergeCell ref="H1:L1"/>
    <mergeCell ref="M1:N1"/>
    <mergeCell ref="M29:M31"/>
    <mergeCell ref="O32:P3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r:id="rId1"/>
  <rowBreaks count="1" manualBreakCount="1">
    <brk id="31" max="20" man="1"/>
  </rowBreaks>
  <colBreaks count="2" manualBreakCount="2">
    <brk id="12" max="58" man="1"/>
    <brk id="2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Achcińska Dorota</dc:creator>
  <cp:keywords/>
  <dc:description/>
  <cp:lastModifiedBy>Krystyna Grunt</cp:lastModifiedBy>
  <cp:lastPrinted>2015-08-10T06:53:37Z</cp:lastPrinted>
  <dcterms:created xsi:type="dcterms:W3CDTF">2014-03-11T11:45:47Z</dcterms:created>
  <dcterms:modified xsi:type="dcterms:W3CDTF">2015-09-15T12:42:16Z</dcterms:modified>
  <cp:category/>
  <cp:version/>
  <cp:contentType/>
  <cp:contentStatus/>
</cp:coreProperties>
</file>