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<sst xmlns="http://schemas.openxmlformats.org/spreadsheetml/2006/main" count="450" uniqueCount="347">
  <si>
    <t>l.p</t>
  </si>
  <si>
    <t>1.</t>
  </si>
  <si>
    <t>2.</t>
  </si>
  <si>
    <t>Nagłoś. imprez Pl.Sowińskiego 4</t>
  </si>
  <si>
    <t>3.</t>
  </si>
  <si>
    <t>Obserwat. Kościuszki 10</t>
  </si>
  <si>
    <t>4.</t>
  </si>
  <si>
    <t>Muszla Ordona</t>
  </si>
  <si>
    <t>5.</t>
  </si>
  <si>
    <t>Fontanna Ordona 3</t>
  </si>
  <si>
    <t>6.</t>
  </si>
  <si>
    <t>7.</t>
  </si>
  <si>
    <t>Gablota Inform. 1 Maja 2</t>
  </si>
  <si>
    <t>8.</t>
  </si>
  <si>
    <t>Oświetl. Kościoła 3 Maja</t>
  </si>
  <si>
    <t>9.</t>
  </si>
  <si>
    <t>Fontanna Pl.Wolności 6</t>
  </si>
  <si>
    <t>10.</t>
  </si>
  <si>
    <t>Aktywne tablice drogowe Polna dz. 5/36</t>
  </si>
  <si>
    <t>12.</t>
  </si>
  <si>
    <t>Aktywna tablica drogowa A.Krajowej dz.77</t>
  </si>
  <si>
    <t>Kamera Mickiewicza dz.535</t>
  </si>
  <si>
    <t>14.</t>
  </si>
  <si>
    <t>Kamera Wyszyńskiego 88 dz.79</t>
  </si>
  <si>
    <t>15.</t>
  </si>
  <si>
    <t>16.</t>
  </si>
  <si>
    <t>Kamera 28 Lutego</t>
  </si>
  <si>
    <t>17.</t>
  </si>
  <si>
    <t>Kamera Piłsudskiego dz.83/2</t>
  </si>
  <si>
    <t>19.</t>
  </si>
  <si>
    <t>Kamera Kaszubska 2-4</t>
  </si>
  <si>
    <t>20.</t>
  </si>
  <si>
    <t>Kamera Słupska dz.99</t>
  </si>
  <si>
    <t>21.</t>
  </si>
  <si>
    <t>Kamera Dworcowa</t>
  </si>
  <si>
    <t>Kamera Połczyńska 5A-B</t>
  </si>
  <si>
    <t>23.</t>
  </si>
  <si>
    <t>Kamera Słowiańska</t>
  </si>
  <si>
    <t>24.</t>
  </si>
  <si>
    <t>Kamera Budowlanych</t>
  </si>
  <si>
    <t>25.</t>
  </si>
  <si>
    <t>Kamera Spółdzielcza</t>
  </si>
  <si>
    <t>26.</t>
  </si>
  <si>
    <t>Kamera 1 Maja</t>
  </si>
  <si>
    <t>27.</t>
  </si>
  <si>
    <t>Kamera Armii Krajowej 30</t>
  </si>
  <si>
    <t>28.</t>
  </si>
  <si>
    <t>Kamera Szczecińska 18</t>
  </si>
  <si>
    <t>29.</t>
  </si>
  <si>
    <t>Kamera Armii Krajowej 66</t>
  </si>
  <si>
    <t>30.</t>
  </si>
  <si>
    <t>31.</t>
  </si>
  <si>
    <t>32.</t>
  </si>
  <si>
    <t>Oświetl. przejścia Kościuszki dz.5</t>
  </si>
  <si>
    <t>35.</t>
  </si>
  <si>
    <t>Oświetl. uliczne Słowiańska /JAR/</t>
  </si>
  <si>
    <t>36.</t>
  </si>
  <si>
    <t>Oświetl. przejść Jana Pawła II dz.951/178/1</t>
  </si>
  <si>
    <t>37.</t>
  </si>
  <si>
    <t>Oświetl. przejść 3 Maja</t>
  </si>
  <si>
    <t>38.</t>
  </si>
  <si>
    <t>Oświetl. przejścia Kościuszki dz.279/Jasna</t>
  </si>
  <si>
    <t>39.</t>
  </si>
  <si>
    <t>40.</t>
  </si>
  <si>
    <t>Oświetl. przejść Cieślaka</t>
  </si>
  <si>
    <t>Oświetl. przejść Kopernika</t>
  </si>
  <si>
    <t>42.</t>
  </si>
  <si>
    <t>Oświetl. uliczne Wypoczynkowa</t>
  </si>
  <si>
    <t>43.</t>
  </si>
  <si>
    <t>44.</t>
  </si>
  <si>
    <t>45.</t>
  </si>
  <si>
    <t>Oświetl. uliczne Kościuszki</t>
  </si>
  <si>
    <t>46.</t>
  </si>
  <si>
    <t>Oświetl. uliczne Pl. Wolności</t>
  </si>
  <si>
    <t>47.</t>
  </si>
  <si>
    <t>Oświetl. uliczne Rzeczna</t>
  </si>
  <si>
    <t>48.</t>
  </si>
  <si>
    <t>Oświetl. uliczne Podwale</t>
  </si>
  <si>
    <t>49.</t>
  </si>
  <si>
    <t>Oświetl. uliczne 1 Maja</t>
  </si>
  <si>
    <t>50.</t>
  </si>
  <si>
    <t>Oświetl. uliczne Koszalińska</t>
  </si>
  <si>
    <t>51.</t>
  </si>
  <si>
    <t>Oświetl. parku ul. Kopernika</t>
  </si>
  <si>
    <t>52.</t>
  </si>
  <si>
    <t>Oświetl. uliczne Reja</t>
  </si>
  <si>
    <t>53.</t>
  </si>
  <si>
    <t>Oświetl. ścieżki rowerowej ul. Szczecińska</t>
  </si>
  <si>
    <t>54.</t>
  </si>
  <si>
    <t>Oświetl. ścieżki rowerowej ul. Piłsudskiego</t>
  </si>
  <si>
    <t>55.</t>
  </si>
  <si>
    <t>Oświatl. uliczne Piotra Skargi Trafo 467</t>
  </si>
  <si>
    <t>56.</t>
  </si>
  <si>
    <t>Oświetl. uliczne Ordona Trafo 467</t>
  </si>
  <si>
    <t>57.</t>
  </si>
  <si>
    <t>Oświetl. uliczne Polna Trafo 4690</t>
  </si>
  <si>
    <t>58.</t>
  </si>
  <si>
    <t>59.</t>
  </si>
  <si>
    <t>Oswietl. uliczne Barwicka Trafo 1076</t>
  </si>
  <si>
    <t>60.</t>
  </si>
  <si>
    <t>Oswietl. uliczne Budowlanych Trafo</t>
  </si>
  <si>
    <t>61.</t>
  </si>
  <si>
    <t>Oświetl. uliczne Jagiełły 1-9 Trafo</t>
  </si>
  <si>
    <t>62.</t>
  </si>
  <si>
    <t>Oświetl. uliczne Karlińska Trafo 1289</t>
  </si>
  <si>
    <t>63.</t>
  </si>
  <si>
    <t>Oswietl. uliczne Połczyńska Trafo 1183</t>
  </si>
  <si>
    <t>64.</t>
  </si>
  <si>
    <t>Oświetl. uliczne Pułaskiego</t>
  </si>
  <si>
    <t>65.</t>
  </si>
  <si>
    <t>66.</t>
  </si>
  <si>
    <t>Oświetl. uliczne Koszalińska szafka ZIE</t>
  </si>
  <si>
    <t>67.</t>
  </si>
  <si>
    <t>Oświetl. uliczne Połczyńska Trafo 1212</t>
  </si>
  <si>
    <t>68.</t>
  </si>
  <si>
    <t>Oświetl. uliczne Barwicka Trafo 1211</t>
  </si>
  <si>
    <t>69.</t>
  </si>
  <si>
    <t>70.</t>
  </si>
  <si>
    <t>Oswietl. uliczne Jeziorna</t>
  </si>
  <si>
    <t>71.</t>
  </si>
  <si>
    <t>Oswietl. uliczne Mierosławskiego Trafo</t>
  </si>
  <si>
    <t>72.</t>
  </si>
  <si>
    <t>73.</t>
  </si>
  <si>
    <t>Oswietl. uliczne Staszica</t>
  </si>
  <si>
    <t>74.</t>
  </si>
  <si>
    <t xml:space="preserve">Oświetl. uliczne Polna </t>
  </si>
  <si>
    <t>75.</t>
  </si>
  <si>
    <t>76.</t>
  </si>
  <si>
    <t>77.</t>
  </si>
  <si>
    <t>Oświetl. uliczne Pilska</t>
  </si>
  <si>
    <t>78.</t>
  </si>
  <si>
    <t>79.</t>
  </si>
  <si>
    <t>80.</t>
  </si>
  <si>
    <t>81.</t>
  </si>
  <si>
    <t>82.</t>
  </si>
  <si>
    <t>83.</t>
  </si>
  <si>
    <t>Oświetl. uliczne Wyszyńskiego Trafo 661</t>
  </si>
  <si>
    <t>84.</t>
  </si>
  <si>
    <t>Oświetl. uliczne Wyszyńskiego Trafo 474</t>
  </si>
  <si>
    <t>85.</t>
  </si>
  <si>
    <t xml:space="preserve">Oświetl. uliczne Derdowskiego </t>
  </si>
  <si>
    <t>86.</t>
  </si>
  <si>
    <t>Oświetl. uliczne Traugutta</t>
  </si>
  <si>
    <t>87.</t>
  </si>
  <si>
    <t>Oświetl. uliczne Matejki</t>
  </si>
  <si>
    <t>88.</t>
  </si>
  <si>
    <t>Oświetl. uliczne Kosińskiego</t>
  </si>
  <si>
    <t>89.</t>
  </si>
  <si>
    <t>Oświetl. uliczne Klasztorna Trafo 1030</t>
  </si>
  <si>
    <t>90.</t>
  </si>
  <si>
    <t>91.</t>
  </si>
  <si>
    <t>Ośrodek wypoczynkowy Mysia Wyspa</t>
  </si>
  <si>
    <t xml:space="preserve">moc </t>
  </si>
  <si>
    <t>kW</t>
  </si>
  <si>
    <t>Oświetl. uliczne 9 Maja</t>
  </si>
  <si>
    <t>Oświetl. uliczne Bukowa</t>
  </si>
  <si>
    <t>Oświetl. uliczne Wiatraczna</t>
  </si>
  <si>
    <t>Oświetl. uliczne + parking Winniczna</t>
  </si>
  <si>
    <t>Oświetl. uliczne Mierosławskiego</t>
  </si>
  <si>
    <t>92.</t>
  </si>
  <si>
    <t>93.</t>
  </si>
  <si>
    <t>94.</t>
  </si>
  <si>
    <t>Oświetl. przejścia Trzesiecka</t>
  </si>
  <si>
    <t>Oświetl. uliczne Żeglarska</t>
  </si>
  <si>
    <t>95.</t>
  </si>
  <si>
    <t>96.</t>
  </si>
  <si>
    <t>97.</t>
  </si>
  <si>
    <t>98.</t>
  </si>
  <si>
    <t>Miasta Szczecinek</t>
  </si>
  <si>
    <t>Oświetlenie uliczne Rybacka 1-3</t>
  </si>
  <si>
    <t>Oświetl. parku ul. Mickiewicza</t>
  </si>
  <si>
    <t>Oświetl. parku ul. Lelewela</t>
  </si>
  <si>
    <t>Oświetl. drogowe Marcelin Osiedle</t>
  </si>
  <si>
    <t>Oświetl. parku ul. Ordona dz. Nr 66/6</t>
  </si>
  <si>
    <t>Oświetl. parku ul. Ordona dz. Nr 66/4</t>
  </si>
  <si>
    <t>Punkty poboru energii elektrycznej</t>
  </si>
  <si>
    <t>Obiekty i urządzenia różne</t>
  </si>
  <si>
    <t>Kamery</t>
  </si>
  <si>
    <t xml:space="preserve">Oświetlenie przejścia ul. Ordona </t>
  </si>
  <si>
    <t>Oświetl. uliczne Polna (przy st. Barwicka)</t>
  </si>
  <si>
    <t>Oświetl. drogowe A.Krajowej - rondo</t>
  </si>
  <si>
    <t>11.</t>
  </si>
  <si>
    <t>Oświetl. uliczne Karlińska UM</t>
  </si>
  <si>
    <t xml:space="preserve">Oświetl. uliczne Mariacka </t>
  </si>
  <si>
    <t>Oświetl. uliczne Mickiewicza Trafo 493</t>
  </si>
  <si>
    <t>Oświetl. Pl.Wolności 18F</t>
  </si>
  <si>
    <t xml:space="preserve">Biuro  Pl. Wolności 13 </t>
  </si>
  <si>
    <t>Taryfa</t>
  </si>
  <si>
    <t>kWh</t>
  </si>
  <si>
    <t>C11</t>
  </si>
  <si>
    <t>C12B</t>
  </si>
  <si>
    <t>C12W</t>
  </si>
  <si>
    <t>Centrum Wspierania Biznesu</t>
  </si>
  <si>
    <t xml:space="preserve">Oświetl. uliczne Szczecińska </t>
  </si>
  <si>
    <t>Oświetl. uliczne Różana</t>
  </si>
  <si>
    <t>99.</t>
  </si>
  <si>
    <t>41.</t>
  </si>
  <si>
    <t>Oświetl. drogowe rondo nr I Kołobrzeska</t>
  </si>
  <si>
    <t>Oświetl. drogowe rondo nr II Trzesiecka</t>
  </si>
  <si>
    <t>przyłącz.</t>
  </si>
  <si>
    <t xml:space="preserve">Oswietl. uliczne Sójcza </t>
  </si>
  <si>
    <t>Załącznik Nr 1</t>
  </si>
  <si>
    <t xml:space="preserve">           Wykaz punktów poboru energii elektrycznej, będących własnością</t>
  </si>
  <si>
    <t xml:space="preserve">Razem </t>
  </si>
  <si>
    <t xml:space="preserve">                      Miasta Szczecinek, Plac Wolności 13, 78-400 Szczecinek.</t>
  </si>
  <si>
    <t xml:space="preserve">Oświetl. drogowe rondo nr IV </t>
  </si>
  <si>
    <t xml:space="preserve">Oświetl. uliczne Koszalińska </t>
  </si>
  <si>
    <t>Oświetlenia przejść dla pieszych</t>
  </si>
  <si>
    <t>Oświetlenia uliczne</t>
  </si>
  <si>
    <t xml:space="preserve">Kamera Piłsudskiego </t>
  </si>
  <si>
    <t>C12b</t>
  </si>
  <si>
    <t>13.</t>
  </si>
  <si>
    <t>18.</t>
  </si>
  <si>
    <t>22.</t>
  </si>
  <si>
    <t>33.</t>
  </si>
  <si>
    <t>34.</t>
  </si>
  <si>
    <t>Kamera B.Warszawy 50</t>
  </si>
  <si>
    <t>R</t>
  </si>
  <si>
    <t>Kamera Pl.Wolności 8</t>
  </si>
  <si>
    <t>Kamera Wyszyńskiego 14</t>
  </si>
  <si>
    <t>Kamera Wyszyńskiego 36</t>
  </si>
  <si>
    <t>100.</t>
  </si>
  <si>
    <t>101.</t>
  </si>
  <si>
    <t>102.</t>
  </si>
  <si>
    <t>103.</t>
  </si>
  <si>
    <t>PL 0037540108305854</t>
  </si>
  <si>
    <t>PL 0037540107388394</t>
  </si>
  <si>
    <t>PL 0037540107382233</t>
  </si>
  <si>
    <t>PL 0037540107396680</t>
  </si>
  <si>
    <t>PL 0037540107084765</t>
  </si>
  <si>
    <t>PL 0037540107085270</t>
  </si>
  <si>
    <t>PL 0037540108305955</t>
  </si>
  <si>
    <t>PL 0037540107916844</t>
  </si>
  <si>
    <t>PL 0037540107916743</t>
  </si>
  <si>
    <t>PL 0037540107916642</t>
  </si>
  <si>
    <t>PL 0037540107916440</t>
  </si>
  <si>
    <t>PL 0037540107916541</t>
  </si>
  <si>
    <t>PL 0037540107821561</t>
  </si>
  <si>
    <t>PL 0037540108356677</t>
  </si>
  <si>
    <t>PL 0037540107084159</t>
  </si>
  <si>
    <t>PL 0037540107084260</t>
  </si>
  <si>
    <t>PL 0037540107084866</t>
  </si>
  <si>
    <t>PL 0037540107085169</t>
  </si>
  <si>
    <t>PL 0037540107086179</t>
  </si>
  <si>
    <t>PL 0037540107086280</t>
  </si>
  <si>
    <t>PL 0037540107085876</t>
  </si>
  <si>
    <t>PL 0037540107369705</t>
  </si>
  <si>
    <t>PL 0037540107087290</t>
  </si>
  <si>
    <t>PL 0037540107348079</t>
  </si>
  <si>
    <t>PL 0037540108291609</t>
  </si>
  <si>
    <t>PL 0037540108313837</t>
  </si>
  <si>
    <t>PL 0037540108377087</t>
  </si>
  <si>
    <t>PL 0037540108247856</t>
  </si>
  <si>
    <t>PL 0037540000008182</t>
  </si>
  <si>
    <t>PL 0037540108408211</t>
  </si>
  <si>
    <t>PL 0037540108408312</t>
  </si>
  <si>
    <t>PL 0037540108408817</t>
  </si>
  <si>
    <t>PL 0037540000008283</t>
  </si>
  <si>
    <t>PL 0037540108442664</t>
  </si>
  <si>
    <t>PL 0037540108442765</t>
  </si>
  <si>
    <t>PL 0037540108445896</t>
  </si>
  <si>
    <t>PL 0037540108468128</t>
  </si>
  <si>
    <t>PL 0037540108474390</t>
  </si>
  <si>
    <t>PL 0037540108484191</t>
  </si>
  <si>
    <t>PL 0037540108485205</t>
  </si>
  <si>
    <t>PL 0037540108637270</t>
  </si>
  <si>
    <t>Boisko sportowe - studnia głębinowa Sójcza</t>
  </si>
  <si>
    <t>PL 0037540108642930</t>
  </si>
  <si>
    <t>PL 0037540107817824</t>
  </si>
  <si>
    <t>PL 0037540107981209</t>
  </si>
  <si>
    <t>PL 0037540108328486</t>
  </si>
  <si>
    <t>PL 0037540108341321</t>
  </si>
  <si>
    <t>PL 0037540107811457</t>
  </si>
  <si>
    <t>PL 0037540107817925</t>
  </si>
  <si>
    <t>PL 0037540108341523</t>
  </si>
  <si>
    <t>PL 0037540108341624</t>
  </si>
  <si>
    <t>PL 0037540108143176</t>
  </si>
  <si>
    <t>PL 0037540108337176</t>
  </si>
  <si>
    <t>PL 0037540108337277</t>
  </si>
  <si>
    <t>PL 0037540108339705</t>
  </si>
  <si>
    <t>PL 0037540108339604</t>
  </si>
  <si>
    <t>PL 0037540108339503</t>
  </si>
  <si>
    <t>PL 0037540108339402</t>
  </si>
  <si>
    <t>PL 0037540108339806</t>
  </si>
  <si>
    <t>PL 0037540108474087</t>
  </si>
  <si>
    <t>PL 0037540108474188</t>
  </si>
  <si>
    <t>PL 0037540108502480</t>
  </si>
  <si>
    <t>PL 0037540108526227</t>
  </si>
  <si>
    <t>PL 0037540107964435</t>
  </si>
  <si>
    <t>PL 0037540106954019</t>
  </si>
  <si>
    <t>PL 0037540107967869</t>
  </si>
  <si>
    <t>PL 0037540107963829</t>
  </si>
  <si>
    <t>PL 0037540107964334</t>
  </si>
  <si>
    <t>PL 0037540107968879</t>
  </si>
  <si>
    <t>PL 0037540107837022</t>
  </si>
  <si>
    <t>PL 0037540107837123</t>
  </si>
  <si>
    <t>PL 0037540107837224</t>
  </si>
  <si>
    <t>PL 0037540107837325</t>
  </si>
  <si>
    <t>PL 0037540108451758</t>
  </si>
  <si>
    <t>PL 0037540107088001</t>
  </si>
  <si>
    <t>PL 0037540107345352</t>
  </si>
  <si>
    <t>PL 0037540104004714</t>
  </si>
  <si>
    <t>PL 0037540108436196</t>
  </si>
  <si>
    <t>PL 0037540107816006</t>
  </si>
  <si>
    <t>PL 0037540107818026</t>
  </si>
  <si>
    <t>PL 0037540107817420</t>
  </si>
  <si>
    <t>PL 0037540107817622</t>
  </si>
  <si>
    <t>Kamera Koszalińska 9/9</t>
  </si>
  <si>
    <t>PL 0037540108143277</t>
  </si>
  <si>
    <t>PL 0037540108337075</t>
  </si>
  <si>
    <t>PL 0037540107376573</t>
  </si>
  <si>
    <t>PL 0037540107433460</t>
  </si>
  <si>
    <t>PL 0037540107427194</t>
  </si>
  <si>
    <t>PL 0037540107084462</t>
  </si>
  <si>
    <t>PL 0037540104914793</t>
  </si>
  <si>
    <t>PL 0037540107085977</t>
  </si>
  <si>
    <t>PL 0037540107166005</t>
  </si>
  <si>
    <t>PL 0037540107368893</t>
  </si>
  <si>
    <t>PL 0037540107824389</t>
  </si>
  <si>
    <t>PL 0037540108231183</t>
  </si>
  <si>
    <t>PL 0037540108231284</t>
  </si>
  <si>
    <t>PL 0037540108310504</t>
  </si>
  <si>
    <t>PL 0037540108310605</t>
  </si>
  <si>
    <t>PL 0037540108469037</t>
  </si>
  <si>
    <t xml:space="preserve">Oświetl. uliczne Kołobrzeska </t>
  </si>
  <si>
    <t>PL 0037540108476717</t>
  </si>
  <si>
    <t>PL 0037540108644949</t>
  </si>
  <si>
    <t>PL 0037540108644950</t>
  </si>
  <si>
    <t>PL 0037540107977771</t>
  </si>
  <si>
    <t>PL 0037540107980805</t>
  </si>
  <si>
    <t>PL 0037540107609171</t>
  </si>
  <si>
    <t>PL 0037540108474289</t>
  </si>
  <si>
    <t>PL 0037540108644647</t>
  </si>
  <si>
    <t>104.</t>
  </si>
  <si>
    <t>Zabytkowe Skrzydło Zamku Książąt Pom.</t>
  </si>
  <si>
    <t>C22A</t>
  </si>
  <si>
    <t>B21</t>
  </si>
  <si>
    <t>PL 0037540108660916</t>
  </si>
  <si>
    <t xml:space="preserve">                                                      Szacunk. zużycie od 01.01.14r. do 31.12.15r.</t>
  </si>
  <si>
    <t>Nr PPE</t>
  </si>
  <si>
    <t>105.</t>
  </si>
  <si>
    <t>106.</t>
  </si>
  <si>
    <t>jednostrefowa</t>
  </si>
  <si>
    <t>dzienna</t>
  </si>
  <si>
    <t>nocna</t>
  </si>
  <si>
    <t>szczytowa</t>
  </si>
  <si>
    <t>pozaszczyt.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</si>
</sst>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1" fillId="0" borderId="5" xfId="0" applyFont="1" applyBorder="1" applyAlignment="1">
      <alignment/>
    </xf>
    <xf numFmtId="0" fontId="6" fillId="2" borderId="15" xfId="0" applyFont="1" applyFill="1" applyBorder="1" applyAlignment="1">
      <alignment/>
    </xf>
    <xf numFmtId="1" fontId="6" fillId="2" borderId="15" xfId="0" applyNumberFormat="1" applyFont="1" applyFill="1" applyBorder="1" applyAlignment="1">
      <alignment horizontal="center"/>
    </xf>
    <xf numFmtId="167" fontId="6" fillId="2" borderId="15" xfId="15" applyNumberFormat="1" applyFont="1" applyFill="1" applyBorder="1" applyAlignment="1">
      <alignment horizontal="center"/>
    </xf>
    <xf numFmtId="167" fontId="6" fillId="2" borderId="15" xfId="15" applyNumberFormat="1" applyFont="1" applyFill="1" applyBorder="1" applyAlignment="1">
      <alignment horizontal="left"/>
    </xf>
    <xf numFmtId="167" fontId="6" fillId="2" borderId="16" xfId="15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167" fontId="6" fillId="2" borderId="19" xfId="15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7" fontId="1" fillId="0" borderId="7" xfId="15" applyNumberFormat="1" applyFont="1" applyBorder="1" applyAlignment="1">
      <alignment horizontal="center"/>
    </xf>
    <xf numFmtId="167" fontId="1" fillId="0" borderId="11" xfId="15" applyNumberFormat="1" applyFont="1" applyBorder="1" applyAlignment="1">
      <alignment horizontal="center"/>
    </xf>
    <xf numFmtId="167" fontId="1" fillId="0" borderId="7" xfId="15" applyNumberFormat="1" applyFont="1" applyFill="1" applyBorder="1" applyAlignment="1">
      <alignment horizontal="center"/>
    </xf>
    <xf numFmtId="167" fontId="1" fillId="0" borderId="7" xfId="15" applyNumberFormat="1" applyFont="1" applyBorder="1" applyAlignment="1">
      <alignment horizontal="center"/>
    </xf>
    <xf numFmtId="167" fontId="1" fillId="0" borderId="5" xfId="15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6" fillId="2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6" xfId="0" applyFill="1" applyBorder="1" applyAlignment="1">
      <alignment/>
    </xf>
    <xf numFmtId="0" fontId="6" fillId="2" borderId="25" xfId="0" applyFon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6" fillId="2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167" fontId="6" fillId="0" borderId="30" xfId="15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167" fontId="6" fillId="0" borderId="33" xfId="15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 topLeftCell="A78">
      <selection activeCell="F122" sqref="F122"/>
    </sheetView>
  </sheetViews>
  <sheetFormatPr defaultColWidth="9.140625" defaultRowHeight="12.75"/>
  <cols>
    <col min="1" max="1" width="3.7109375" style="0" customWidth="1"/>
    <col min="2" max="2" width="31.421875" style="0" customWidth="1"/>
    <col min="3" max="3" width="7.57421875" style="0" customWidth="1"/>
    <col min="4" max="4" width="9.8515625" style="0" customWidth="1"/>
    <col min="5" max="5" width="11.8515625" style="0" customWidth="1"/>
    <col min="6" max="6" width="12.28125" style="0" customWidth="1"/>
    <col min="7" max="7" width="6.28125" style="0" customWidth="1"/>
    <col min="8" max="8" width="16.7109375" style="0" customWidth="1"/>
  </cols>
  <sheetData>
    <row r="1" ht="15">
      <c r="G1" s="2" t="s">
        <v>201</v>
      </c>
    </row>
    <row r="2" spans="2:6" ht="12.75">
      <c r="B2" s="4" t="s">
        <v>202</v>
      </c>
      <c r="C2" s="4"/>
      <c r="D2" s="4"/>
      <c r="E2" s="4"/>
      <c r="F2" s="4"/>
    </row>
    <row r="3" spans="1:7" ht="15">
      <c r="A3" s="2"/>
      <c r="B3" s="4" t="s">
        <v>204</v>
      </c>
      <c r="C3" s="4"/>
      <c r="D3" s="4"/>
      <c r="E3" s="4"/>
      <c r="G3" s="4"/>
    </row>
    <row r="4" ht="15" thickBot="1">
      <c r="B4" s="3"/>
    </row>
    <row r="5" spans="1:8" ht="12.75">
      <c r="A5" s="5" t="s">
        <v>0</v>
      </c>
      <c r="B5" s="6" t="s">
        <v>175</v>
      </c>
      <c r="C5" s="7" t="s">
        <v>152</v>
      </c>
      <c r="D5" s="37" t="s">
        <v>338</v>
      </c>
      <c r="E5" s="34"/>
      <c r="F5" s="34"/>
      <c r="G5" s="53"/>
      <c r="H5" s="54"/>
    </row>
    <row r="6" spans="1:11" ht="15">
      <c r="A6" s="8"/>
      <c r="B6" s="9" t="s">
        <v>168</v>
      </c>
      <c r="C6" s="10" t="s">
        <v>199</v>
      </c>
      <c r="D6" s="10" t="s">
        <v>343</v>
      </c>
      <c r="E6" s="10" t="s">
        <v>344</v>
      </c>
      <c r="F6" s="50" t="s">
        <v>342</v>
      </c>
      <c r="G6" s="48" t="s">
        <v>187</v>
      </c>
      <c r="H6" s="55" t="s">
        <v>339</v>
      </c>
      <c r="K6" s="1"/>
    </row>
    <row r="7" spans="1:8" ht="12.75">
      <c r="A7" s="11"/>
      <c r="B7" s="12"/>
      <c r="C7" s="13" t="s">
        <v>153</v>
      </c>
      <c r="D7" s="14" t="s">
        <v>188</v>
      </c>
      <c r="E7" s="14" t="s">
        <v>188</v>
      </c>
      <c r="F7" s="14" t="s">
        <v>188</v>
      </c>
      <c r="G7" s="51"/>
      <c r="H7" s="52"/>
    </row>
    <row r="8" spans="1:8" ht="12.75">
      <c r="A8" s="16"/>
      <c r="B8" s="17" t="s">
        <v>176</v>
      </c>
      <c r="C8" s="18"/>
      <c r="D8" s="18"/>
      <c r="E8" s="18"/>
      <c r="F8" s="18"/>
      <c r="G8" s="18"/>
      <c r="H8" s="38"/>
    </row>
    <row r="9" spans="1:8" ht="12.75">
      <c r="A9" s="19" t="s">
        <v>1</v>
      </c>
      <c r="B9" s="20" t="s">
        <v>18</v>
      </c>
      <c r="C9" s="14">
        <v>1</v>
      </c>
      <c r="D9" s="43">
        <v>76</v>
      </c>
      <c r="E9" s="43">
        <v>50</v>
      </c>
      <c r="F9" s="43"/>
      <c r="G9" s="35" t="s">
        <v>190</v>
      </c>
      <c r="H9" s="15" t="s">
        <v>225</v>
      </c>
    </row>
    <row r="10" spans="1:8" ht="12.75">
      <c r="A10" s="19" t="s">
        <v>2</v>
      </c>
      <c r="B10" s="20" t="s">
        <v>20</v>
      </c>
      <c r="C10" s="14">
        <v>0.5</v>
      </c>
      <c r="D10" s="43">
        <v>30</v>
      </c>
      <c r="E10" s="43">
        <v>20</v>
      </c>
      <c r="F10" s="43"/>
      <c r="G10" s="35" t="s">
        <v>190</v>
      </c>
      <c r="H10" s="15" t="s">
        <v>231</v>
      </c>
    </row>
    <row r="11" spans="1:8" ht="12.75">
      <c r="A11" s="19" t="s">
        <v>4</v>
      </c>
      <c r="B11" s="20" t="s">
        <v>9</v>
      </c>
      <c r="C11" s="14">
        <v>3.5</v>
      </c>
      <c r="D11" s="43"/>
      <c r="E11" s="43"/>
      <c r="F11" s="43">
        <v>1962</v>
      </c>
      <c r="G11" s="35" t="s">
        <v>189</v>
      </c>
      <c r="H11" s="15" t="s">
        <v>292</v>
      </c>
    </row>
    <row r="12" spans="1:8" ht="12.75">
      <c r="A12" s="19" t="s">
        <v>6</v>
      </c>
      <c r="B12" s="20" t="s">
        <v>16</v>
      </c>
      <c r="C12" s="14">
        <v>5.5</v>
      </c>
      <c r="D12" s="43">
        <v>9136</v>
      </c>
      <c r="E12" s="43">
        <v>26806</v>
      </c>
      <c r="F12" s="43"/>
      <c r="G12" s="35" t="s">
        <v>190</v>
      </c>
      <c r="H12" s="15" t="s">
        <v>289</v>
      </c>
    </row>
    <row r="13" spans="1:11" ht="15">
      <c r="A13" s="19" t="s">
        <v>8</v>
      </c>
      <c r="B13" s="20" t="s">
        <v>12</v>
      </c>
      <c r="C13" s="14">
        <v>1</v>
      </c>
      <c r="D13" s="43"/>
      <c r="E13" s="43"/>
      <c r="F13" s="43">
        <v>100</v>
      </c>
      <c r="G13" s="35" t="s">
        <v>189</v>
      </c>
      <c r="H13" s="15" t="s">
        <v>293</v>
      </c>
      <c r="K13" s="1"/>
    </row>
    <row r="14" spans="1:8" ht="12.75">
      <c r="A14" s="19" t="s">
        <v>10</v>
      </c>
      <c r="B14" s="20" t="s">
        <v>7</v>
      </c>
      <c r="C14" s="14">
        <v>30</v>
      </c>
      <c r="D14" s="43"/>
      <c r="E14" s="43"/>
      <c r="F14" s="43">
        <v>230</v>
      </c>
      <c r="G14" s="35" t="s">
        <v>189</v>
      </c>
      <c r="H14" s="15" t="s">
        <v>291</v>
      </c>
    </row>
    <row r="15" spans="1:8" ht="12.75">
      <c r="A15" s="19" t="s">
        <v>11</v>
      </c>
      <c r="B15" s="20" t="s">
        <v>3</v>
      </c>
      <c r="C15" s="14">
        <v>3.5</v>
      </c>
      <c r="D15" s="43"/>
      <c r="E15" s="43"/>
      <c r="F15" s="43">
        <v>4058</v>
      </c>
      <c r="G15" s="35" t="s">
        <v>189</v>
      </c>
      <c r="H15" s="15" t="s">
        <v>330</v>
      </c>
    </row>
    <row r="16" spans="1:8" ht="12.75">
      <c r="A16" s="19" t="s">
        <v>13</v>
      </c>
      <c r="B16" s="20" t="s">
        <v>5</v>
      </c>
      <c r="C16" s="14">
        <v>4</v>
      </c>
      <c r="D16" s="43"/>
      <c r="E16" s="43"/>
      <c r="F16" s="43">
        <v>100</v>
      </c>
      <c r="G16" s="35" t="s">
        <v>189</v>
      </c>
      <c r="H16" s="15" t="s">
        <v>328</v>
      </c>
    </row>
    <row r="17" spans="1:8" ht="12.75">
      <c r="A17" s="19" t="s">
        <v>15</v>
      </c>
      <c r="B17" s="20" t="s">
        <v>185</v>
      </c>
      <c r="C17" s="14">
        <v>4.5</v>
      </c>
      <c r="D17" s="43"/>
      <c r="E17" s="43"/>
      <c r="F17" s="43">
        <v>4362</v>
      </c>
      <c r="G17" s="35" t="s">
        <v>189</v>
      </c>
      <c r="H17" s="15" t="s">
        <v>290</v>
      </c>
    </row>
    <row r="18" spans="1:8" ht="12.75">
      <c r="A18" s="19" t="s">
        <v>17</v>
      </c>
      <c r="B18" s="20" t="s">
        <v>14</v>
      </c>
      <c r="C18" s="21">
        <v>6</v>
      </c>
      <c r="D18" s="44"/>
      <c r="E18" s="44"/>
      <c r="F18" s="44">
        <v>27102</v>
      </c>
      <c r="G18" s="35" t="s">
        <v>189</v>
      </c>
      <c r="H18" s="22" t="s">
        <v>329</v>
      </c>
    </row>
    <row r="19" spans="1:8" ht="12.75">
      <c r="A19" s="19" t="s">
        <v>181</v>
      </c>
      <c r="B19" s="23" t="s">
        <v>186</v>
      </c>
      <c r="C19" s="24">
        <v>30</v>
      </c>
      <c r="D19" s="45"/>
      <c r="E19" s="45"/>
      <c r="F19" s="43">
        <v>188116</v>
      </c>
      <c r="G19" s="35" t="s">
        <v>189</v>
      </c>
      <c r="H19" s="15" t="s">
        <v>301</v>
      </c>
    </row>
    <row r="20" spans="1:8" ht="12.75">
      <c r="A20" s="19" t="s">
        <v>19</v>
      </c>
      <c r="B20" s="23" t="s">
        <v>192</v>
      </c>
      <c r="C20" s="24">
        <v>3.3</v>
      </c>
      <c r="D20" s="45"/>
      <c r="E20" s="45"/>
      <c r="F20" s="43">
        <v>4494</v>
      </c>
      <c r="G20" s="35" t="s">
        <v>189</v>
      </c>
      <c r="H20" s="15" t="s">
        <v>288</v>
      </c>
    </row>
    <row r="21" spans="1:8" ht="12.75">
      <c r="A21" s="19" t="s">
        <v>211</v>
      </c>
      <c r="B21" s="23" t="s">
        <v>266</v>
      </c>
      <c r="C21" s="24">
        <v>10</v>
      </c>
      <c r="D21" s="45">
        <v>2000</v>
      </c>
      <c r="E21" s="45">
        <v>2000</v>
      </c>
      <c r="F21" s="43"/>
      <c r="G21" s="35" t="s">
        <v>190</v>
      </c>
      <c r="H21" s="15" t="s">
        <v>267</v>
      </c>
    </row>
    <row r="22" spans="1:8" ht="12.75">
      <c r="A22" s="16"/>
      <c r="B22" s="17" t="s">
        <v>177</v>
      </c>
      <c r="C22" s="18"/>
      <c r="D22" s="18"/>
      <c r="E22" s="18"/>
      <c r="F22" s="18"/>
      <c r="G22" s="18"/>
      <c r="H22" s="38"/>
    </row>
    <row r="23" spans="1:8" ht="12.75">
      <c r="A23" s="19" t="s">
        <v>22</v>
      </c>
      <c r="B23" s="20" t="s">
        <v>26</v>
      </c>
      <c r="C23" s="14">
        <v>0.5</v>
      </c>
      <c r="D23" s="43"/>
      <c r="E23" s="43"/>
      <c r="F23" s="43">
        <v>570</v>
      </c>
      <c r="G23" s="35" t="s">
        <v>189</v>
      </c>
      <c r="H23" s="15" t="s">
        <v>304</v>
      </c>
    </row>
    <row r="24" spans="1:8" ht="12.75">
      <c r="A24" s="19" t="s">
        <v>24</v>
      </c>
      <c r="B24" s="20" t="s">
        <v>43</v>
      </c>
      <c r="C24" s="14">
        <v>0.5</v>
      </c>
      <c r="D24" s="43"/>
      <c r="E24" s="43"/>
      <c r="F24" s="43">
        <v>528</v>
      </c>
      <c r="G24" s="35" t="s">
        <v>189</v>
      </c>
      <c r="H24" s="15" t="s">
        <v>283</v>
      </c>
    </row>
    <row r="25" spans="1:8" ht="12.75">
      <c r="A25" s="19" t="s">
        <v>25</v>
      </c>
      <c r="B25" s="20" t="s">
        <v>45</v>
      </c>
      <c r="C25" s="14">
        <v>0.5</v>
      </c>
      <c r="D25" s="43"/>
      <c r="E25" s="43"/>
      <c r="F25" s="43">
        <v>574</v>
      </c>
      <c r="G25" s="35" t="s">
        <v>189</v>
      </c>
      <c r="H25" s="15" t="s">
        <v>271</v>
      </c>
    </row>
    <row r="26" spans="1:8" ht="12.75">
      <c r="A26" s="19" t="s">
        <v>27</v>
      </c>
      <c r="B26" s="20" t="s">
        <v>49</v>
      </c>
      <c r="C26" s="14">
        <v>0.5</v>
      </c>
      <c r="D26" s="43"/>
      <c r="E26" s="43"/>
      <c r="F26" s="43">
        <v>570</v>
      </c>
      <c r="G26" s="35" t="s">
        <v>189</v>
      </c>
      <c r="H26" s="15" t="s">
        <v>275</v>
      </c>
    </row>
    <row r="27" spans="1:8" ht="12.75">
      <c r="A27" s="19" t="s">
        <v>212</v>
      </c>
      <c r="B27" s="20" t="s">
        <v>39</v>
      </c>
      <c r="C27" s="14">
        <v>0.5</v>
      </c>
      <c r="D27" s="43"/>
      <c r="E27" s="43"/>
      <c r="F27" s="43">
        <v>652</v>
      </c>
      <c r="G27" s="35" t="s">
        <v>189</v>
      </c>
      <c r="H27" s="15" t="s">
        <v>280</v>
      </c>
    </row>
    <row r="28" spans="1:8" ht="12.75">
      <c r="A28" s="19" t="s">
        <v>29</v>
      </c>
      <c r="B28" s="40" t="s">
        <v>216</v>
      </c>
      <c r="C28" s="41">
        <v>0.02</v>
      </c>
      <c r="D28" s="46"/>
      <c r="E28" s="46"/>
      <c r="F28" s="46">
        <v>360</v>
      </c>
      <c r="G28" s="41" t="s">
        <v>217</v>
      </c>
      <c r="H28" s="42" t="s">
        <v>297</v>
      </c>
    </row>
    <row r="29" spans="1:8" ht="12.75">
      <c r="A29" s="19" t="s">
        <v>31</v>
      </c>
      <c r="B29" s="20" t="s">
        <v>34</v>
      </c>
      <c r="C29" s="14">
        <v>0.5</v>
      </c>
      <c r="D29" s="43"/>
      <c r="E29" s="43"/>
      <c r="F29" s="43">
        <v>566</v>
      </c>
      <c r="G29" s="35" t="s">
        <v>189</v>
      </c>
      <c r="H29" s="15" t="s">
        <v>270</v>
      </c>
    </row>
    <row r="30" spans="1:8" ht="12.75">
      <c r="A30" s="19" t="s">
        <v>33</v>
      </c>
      <c r="B30" s="20" t="s">
        <v>30</v>
      </c>
      <c r="C30" s="14">
        <v>0.5</v>
      </c>
      <c r="D30" s="43"/>
      <c r="E30" s="43"/>
      <c r="F30" s="43">
        <v>624</v>
      </c>
      <c r="G30" s="35" t="s">
        <v>189</v>
      </c>
      <c r="H30" s="15" t="s">
        <v>268</v>
      </c>
    </row>
    <row r="31" spans="1:8" ht="12.75">
      <c r="A31" s="19" t="s">
        <v>213</v>
      </c>
      <c r="B31" s="20" t="s">
        <v>307</v>
      </c>
      <c r="C31" s="14">
        <v>0.5</v>
      </c>
      <c r="D31" s="43"/>
      <c r="E31" s="43"/>
      <c r="F31" s="43">
        <v>480</v>
      </c>
      <c r="G31" s="35" t="s">
        <v>189</v>
      </c>
      <c r="H31" s="15" t="s">
        <v>306</v>
      </c>
    </row>
    <row r="32" spans="1:8" ht="12.75">
      <c r="A32" s="19" t="s">
        <v>36</v>
      </c>
      <c r="B32" s="20" t="s">
        <v>21</v>
      </c>
      <c r="C32" s="14">
        <v>0.5</v>
      </c>
      <c r="D32" s="43"/>
      <c r="E32" s="43"/>
      <c r="F32" s="43">
        <v>486</v>
      </c>
      <c r="G32" s="35" t="s">
        <v>189</v>
      </c>
      <c r="H32" s="15" t="s">
        <v>303</v>
      </c>
    </row>
    <row r="33" spans="1:8" ht="12.75">
      <c r="A33" s="19" t="s">
        <v>38</v>
      </c>
      <c r="B33" s="20" t="s">
        <v>28</v>
      </c>
      <c r="C33" s="14">
        <v>0.5</v>
      </c>
      <c r="D33" s="43"/>
      <c r="E33" s="43"/>
      <c r="F33" s="43">
        <v>572</v>
      </c>
      <c r="G33" s="35" t="s">
        <v>189</v>
      </c>
      <c r="H33" s="15" t="s">
        <v>272</v>
      </c>
    </row>
    <row r="34" spans="1:8" ht="12.75">
      <c r="A34" s="19" t="s">
        <v>40</v>
      </c>
      <c r="B34" s="20" t="s">
        <v>209</v>
      </c>
      <c r="C34" s="14">
        <v>0.5</v>
      </c>
      <c r="D34" s="43">
        <v>288</v>
      </c>
      <c r="E34" s="43">
        <v>204</v>
      </c>
      <c r="F34" s="43"/>
      <c r="G34" s="35" t="s">
        <v>210</v>
      </c>
      <c r="H34" s="15" t="s">
        <v>286</v>
      </c>
    </row>
    <row r="35" spans="1:8" ht="12.75">
      <c r="A35" s="19" t="s">
        <v>42</v>
      </c>
      <c r="B35" s="40" t="s">
        <v>218</v>
      </c>
      <c r="C35" s="41">
        <v>0.02</v>
      </c>
      <c r="D35" s="46"/>
      <c r="E35" s="46"/>
      <c r="F35" s="46">
        <v>360</v>
      </c>
      <c r="G35" s="41" t="s">
        <v>217</v>
      </c>
      <c r="H35" s="42" t="s">
        <v>294</v>
      </c>
    </row>
    <row r="36" spans="1:8" ht="12.75">
      <c r="A36" s="19" t="s">
        <v>44</v>
      </c>
      <c r="B36" s="20" t="s">
        <v>35</v>
      </c>
      <c r="C36" s="14">
        <v>0.5</v>
      </c>
      <c r="D36" s="43"/>
      <c r="E36" s="43"/>
      <c r="F36" s="43">
        <v>396</v>
      </c>
      <c r="G36" s="35" t="s">
        <v>189</v>
      </c>
      <c r="H36" s="15" t="s">
        <v>282</v>
      </c>
    </row>
    <row r="37" spans="1:8" ht="12.75">
      <c r="A37" s="19" t="s">
        <v>46</v>
      </c>
      <c r="B37" s="20" t="s">
        <v>37</v>
      </c>
      <c r="C37" s="14">
        <v>0.5</v>
      </c>
      <c r="D37" s="43"/>
      <c r="E37" s="43"/>
      <c r="F37" s="43">
        <v>590</v>
      </c>
      <c r="G37" s="35" t="s">
        <v>189</v>
      </c>
      <c r="H37" s="15" t="s">
        <v>281</v>
      </c>
    </row>
    <row r="38" spans="1:8" ht="12.75">
      <c r="A38" s="19" t="s">
        <v>48</v>
      </c>
      <c r="B38" s="20" t="s">
        <v>32</v>
      </c>
      <c r="C38" s="14">
        <v>0.5</v>
      </c>
      <c r="D38" s="43"/>
      <c r="E38" s="43"/>
      <c r="F38" s="43">
        <v>538</v>
      </c>
      <c r="G38" s="35" t="s">
        <v>189</v>
      </c>
      <c r="H38" s="15" t="s">
        <v>273</v>
      </c>
    </row>
    <row r="39" spans="1:8" ht="12.75">
      <c r="A39" s="19" t="s">
        <v>50</v>
      </c>
      <c r="B39" s="20" t="s">
        <v>41</v>
      </c>
      <c r="C39" s="14">
        <v>0.5</v>
      </c>
      <c r="D39" s="43"/>
      <c r="E39" s="43"/>
      <c r="F39" s="43">
        <v>308</v>
      </c>
      <c r="G39" s="35" t="s">
        <v>189</v>
      </c>
      <c r="H39" s="15" t="s">
        <v>279</v>
      </c>
    </row>
    <row r="40" spans="1:8" ht="12.75">
      <c r="A40" s="19" t="s">
        <v>51</v>
      </c>
      <c r="B40" s="20" t="s">
        <v>47</v>
      </c>
      <c r="C40" s="14">
        <v>0.5</v>
      </c>
      <c r="D40" s="43"/>
      <c r="E40" s="43"/>
      <c r="F40" s="43">
        <v>550</v>
      </c>
      <c r="G40" s="35" t="s">
        <v>189</v>
      </c>
      <c r="H40" s="15" t="s">
        <v>274</v>
      </c>
    </row>
    <row r="41" spans="1:8" ht="12.75">
      <c r="A41" s="19" t="s">
        <v>52</v>
      </c>
      <c r="B41" s="20" t="s">
        <v>23</v>
      </c>
      <c r="C41" s="14">
        <v>0.5</v>
      </c>
      <c r="D41" s="43"/>
      <c r="E41" s="43"/>
      <c r="F41" s="43">
        <v>514</v>
      </c>
      <c r="G41" s="35" t="s">
        <v>189</v>
      </c>
      <c r="H41" s="15" t="s">
        <v>305</v>
      </c>
    </row>
    <row r="42" spans="1:8" ht="12.75">
      <c r="A42" s="19" t="s">
        <v>214</v>
      </c>
      <c r="B42" s="40" t="s">
        <v>219</v>
      </c>
      <c r="C42" s="41">
        <v>0.02</v>
      </c>
      <c r="D42" s="46"/>
      <c r="E42" s="46"/>
      <c r="F42" s="46">
        <v>360</v>
      </c>
      <c r="G42" s="41" t="s">
        <v>217</v>
      </c>
      <c r="H42" s="42" t="s">
        <v>295</v>
      </c>
    </row>
    <row r="43" spans="1:8" ht="12.75">
      <c r="A43" s="19" t="s">
        <v>215</v>
      </c>
      <c r="B43" s="40" t="s">
        <v>220</v>
      </c>
      <c r="C43" s="41">
        <v>0.02</v>
      </c>
      <c r="D43" s="46"/>
      <c r="E43" s="46"/>
      <c r="F43" s="46">
        <v>360</v>
      </c>
      <c r="G43" s="41" t="s">
        <v>217</v>
      </c>
      <c r="H43" s="42" t="s">
        <v>296</v>
      </c>
    </row>
    <row r="44" spans="1:8" ht="12.75">
      <c r="A44" s="16"/>
      <c r="B44" s="17" t="s">
        <v>207</v>
      </c>
      <c r="C44" s="18"/>
      <c r="D44" s="18"/>
      <c r="E44" s="18"/>
      <c r="F44" s="18"/>
      <c r="G44" s="18"/>
      <c r="H44" s="38"/>
    </row>
    <row r="45" spans="1:8" ht="12.75">
      <c r="A45" s="19" t="s">
        <v>54</v>
      </c>
      <c r="B45" s="20" t="s">
        <v>59</v>
      </c>
      <c r="C45" s="14">
        <v>12</v>
      </c>
      <c r="D45" s="43">
        <v>1626</v>
      </c>
      <c r="E45" s="43">
        <v>5378</v>
      </c>
      <c r="F45" s="43"/>
      <c r="G45" s="35" t="s">
        <v>190</v>
      </c>
      <c r="H45" s="15" t="s">
        <v>309</v>
      </c>
    </row>
    <row r="46" spans="1:8" ht="12.75">
      <c r="A46" s="19" t="s">
        <v>56</v>
      </c>
      <c r="B46" s="20" t="s">
        <v>64</v>
      </c>
      <c r="C46" s="14">
        <v>6</v>
      </c>
      <c r="D46" s="43">
        <v>3866</v>
      </c>
      <c r="E46" s="43">
        <v>6636</v>
      </c>
      <c r="F46" s="43"/>
      <c r="G46" s="35" t="s">
        <v>190</v>
      </c>
      <c r="H46" s="15" t="s">
        <v>277</v>
      </c>
    </row>
    <row r="47" spans="1:8" ht="12.75">
      <c r="A47" s="19" t="s">
        <v>58</v>
      </c>
      <c r="B47" s="20" t="s">
        <v>57</v>
      </c>
      <c r="C47" s="14">
        <v>4</v>
      </c>
      <c r="D47" s="43">
        <v>2952</v>
      </c>
      <c r="E47" s="43">
        <v>4494</v>
      </c>
      <c r="F47" s="43"/>
      <c r="G47" s="35" t="s">
        <v>190</v>
      </c>
      <c r="H47" s="15" t="s">
        <v>276</v>
      </c>
    </row>
    <row r="48" spans="1:8" ht="12.75">
      <c r="A48" s="19" t="s">
        <v>60</v>
      </c>
      <c r="B48" s="20" t="s">
        <v>65</v>
      </c>
      <c r="C48" s="14">
        <v>1</v>
      </c>
      <c r="D48" s="43">
        <f>521*2</f>
        <v>1042</v>
      </c>
      <c r="E48" s="43">
        <f>1026*2</f>
        <v>2052</v>
      </c>
      <c r="F48" s="43"/>
      <c r="G48" s="35" t="s">
        <v>190</v>
      </c>
      <c r="H48" s="15" t="s">
        <v>254</v>
      </c>
    </row>
    <row r="49" spans="1:8" ht="12.75">
      <c r="A49" s="19" t="s">
        <v>62</v>
      </c>
      <c r="B49" s="20" t="s">
        <v>53</v>
      </c>
      <c r="C49" s="14">
        <v>0.5</v>
      </c>
      <c r="D49" s="43"/>
      <c r="E49" s="43"/>
      <c r="F49" s="43">
        <f>2961*2</f>
        <v>5922</v>
      </c>
      <c r="G49" s="35" t="s">
        <v>189</v>
      </c>
      <c r="H49" s="15" t="s">
        <v>269</v>
      </c>
    </row>
    <row r="50" spans="1:8" ht="12.75">
      <c r="A50" s="19" t="s">
        <v>63</v>
      </c>
      <c r="B50" s="20" t="s">
        <v>61</v>
      </c>
      <c r="C50" s="14">
        <v>4</v>
      </c>
      <c r="D50" s="43">
        <f>2772*2</f>
        <v>5544</v>
      </c>
      <c r="E50" s="43">
        <f>5675*2</f>
        <v>11350</v>
      </c>
      <c r="F50" s="43"/>
      <c r="G50" s="35" t="s">
        <v>190</v>
      </c>
      <c r="H50" s="15" t="s">
        <v>308</v>
      </c>
    </row>
    <row r="51" spans="1:8" ht="12.75">
      <c r="A51" s="19" t="s">
        <v>196</v>
      </c>
      <c r="B51" s="20" t="s">
        <v>178</v>
      </c>
      <c r="C51" s="14">
        <v>4</v>
      </c>
      <c r="D51" s="43">
        <f>258*2</f>
        <v>516</v>
      </c>
      <c r="E51" s="43">
        <f>394*2</f>
        <v>788</v>
      </c>
      <c r="F51" s="43"/>
      <c r="G51" s="35" t="s">
        <v>190</v>
      </c>
      <c r="H51" s="15" t="s">
        <v>278</v>
      </c>
    </row>
    <row r="52" spans="1:8" ht="12.75">
      <c r="A52" s="19" t="s">
        <v>66</v>
      </c>
      <c r="B52" s="25" t="s">
        <v>162</v>
      </c>
      <c r="C52" s="21">
        <v>1.5</v>
      </c>
      <c r="D52" s="44">
        <f>763*2</f>
        <v>1526</v>
      </c>
      <c r="E52" s="44">
        <f>1682*2</f>
        <v>3364</v>
      </c>
      <c r="F52" s="43"/>
      <c r="G52" s="35" t="s">
        <v>190</v>
      </c>
      <c r="H52" s="15" t="s">
        <v>262</v>
      </c>
    </row>
    <row r="53" spans="1:8" ht="12.75">
      <c r="A53" s="26"/>
      <c r="B53" s="27" t="s">
        <v>208</v>
      </c>
      <c r="C53" s="27"/>
      <c r="D53" s="27"/>
      <c r="E53" s="27"/>
      <c r="F53" s="27"/>
      <c r="G53" s="27"/>
      <c r="H53" s="39"/>
    </row>
    <row r="54" spans="1:8" ht="12.75">
      <c r="A54" s="11" t="s">
        <v>68</v>
      </c>
      <c r="B54" s="28" t="s">
        <v>79</v>
      </c>
      <c r="C54" s="13">
        <v>10</v>
      </c>
      <c r="D54" s="47">
        <f>10392*2</f>
        <v>20784</v>
      </c>
      <c r="E54" s="47">
        <f>24121*2</f>
        <v>48242</v>
      </c>
      <c r="F54" s="43"/>
      <c r="G54" s="35" t="s">
        <v>190</v>
      </c>
      <c r="H54" s="15" t="s">
        <v>253</v>
      </c>
    </row>
    <row r="55" spans="1:8" ht="12.75">
      <c r="A55" s="11" t="s">
        <v>69</v>
      </c>
      <c r="B55" s="20" t="s">
        <v>154</v>
      </c>
      <c r="C55" s="14">
        <v>2.2</v>
      </c>
      <c r="D55" s="43">
        <f>792*2</f>
        <v>1584</v>
      </c>
      <c r="E55" s="43">
        <f>2242*2</f>
        <v>4484</v>
      </c>
      <c r="F55" s="43"/>
      <c r="G55" s="35" t="s">
        <v>190</v>
      </c>
      <c r="H55" s="15" t="s">
        <v>300</v>
      </c>
    </row>
    <row r="56" spans="1:8" ht="12.75">
      <c r="A56" s="11" t="s">
        <v>70</v>
      </c>
      <c r="B56" s="20" t="s">
        <v>180</v>
      </c>
      <c r="C56" s="14">
        <v>2.5</v>
      </c>
      <c r="D56" s="43">
        <v>0</v>
      </c>
      <c r="E56" s="43">
        <v>0</v>
      </c>
      <c r="F56" s="43"/>
      <c r="G56" s="35" t="s">
        <v>190</v>
      </c>
      <c r="H56" s="15" t="s">
        <v>263</v>
      </c>
    </row>
    <row r="57" spans="1:8" ht="12.75">
      <c r="A57" s="11" t="s">
        <v>72</v>
      </c>
      <c r="B57" s="20" t="s">
        <v>98</v>
      </c>
      <c r="C57" s="14">
        <v>9</v>
      </c>
      <c r="D57" s="43">
        <f>2869*2</f>
        <v>5738</v>
      </c>
      <c r="E57" s="43">
        <f>5590*2</f>
        <v>11180</v>
      </c>
      <c r="F57" s="43"/>
      <c r="G57" s="35" t="s">
        <v>190</v>
      </c>
      <c r="H57" s="15" t="s">
        <v>239</v>
      </c>
    </row>
    <row r="58" spans="1:8" ht="12.75">
      <c r="A58" s="11" t="s">
        <v>74</v>
      </c>
      <c r="B58" s="20" t="s">
        <v>115</v>
      </c>
      <c r="C58" s="14">
        <v>7.5</v>
      </c>
      <c r="D58" s="43">
        <f>3745*2</f>
        <v>7490</v>
      </c>
      <c r="E58" s="43">
        <f>7392*2</f>
        <v>14784</v>
      </c>
      <c r="F58" s="43"/>
      <c r="G58" s="35" t="s">
        <v>190</v>
      </c>
      <c r="H58" s="15" t="s">
        <v>248</v>
      </c>
    </row>
    <row r="59" spans="1:8" ht="12.75">
      <c r="A59" s="11" t="s">
        <v>76</v>
      </c>
      <c r="B59" s="20" t="s">
        <v>100</v>
      </c>
      <c r="C59" s="14">
        <v>4</v>
      </c>
      <c r="D59" s="43">
        <f>4044*2</f>
        <v>8088</v>
      </c>
      <c r="E59" s="43">
        <f>7819*2</f>
        <v>15638</v>
      </c>
      <c r="F59" s="43"/>
      <c r="G59" s="35" t="s">
        <v>190</v>
      </c>
      <c r="H59" s="15" t="s">
        <v>240</v>
      </c>
    </row>
    <row r="60" spans="1:8" ht="12.75">
      <c r="A60" s="11" t="s">
        <v>78</v>
      </c>
      <c r="B60" s="20" t="s">
        <v>155</v>
      </c>
      <c r="C60" s="14">
        <v>1</v>
      </c>
      <c r="D60" s="43">
        <f>1181*1</f>
        <v>1181</v>
      </c>
      <c r="E60" s="43">
        <f>2389*2</f>
        <v>4778</v>
      </c>
      <c r="F60" s="43"/>
      <c r="G60" s="35" t="s">
        <v>190</v>
      </c>
      <c r="H60" s="15" t="s">
        <v>321</v>
      </c>
    </row>
    <row r="61" spans="1:8" ht="12.75">
      <c r="A61" s="11" t="s">
        <v>80</v>
      </c>
      <c r="B61" s="20" t="s">
        <v>140</v>
      </c>
      <c r="C61" s="14">
        <v>3.8</v>
      </c>
      <c r="D61" s="43">
        <f>1619*2</f>
        <v>3238</v>
      </c>
      <c r="E61" s="43">
        <f>1961*2</f>
        <v>3922</v>
      </c>
      <c r="F61" s="43"/>
      <c r="G61" s="35" t="s">
        <v>190</v>
      </c>
      <c r="H61" s="15" t="s">
        <v>313</v>
      </c>
    </row>
    <row r="62" spans="1:8" ht="12.75">
      <c r="A62" s="11" t="s">
        <v>82</v>
      </c>
      <c r="B62" s="20" t="s">
        <v>102</v>
      </c>
      <c r="C62" s="14">
        <v>2</v>
      </c>
      <c r="D62" s="43">
        <f>2211*2</f>
        <v>4422</v>
      </c>
      <c r="E62" s="43">
        <f>3818*2</f>
        <v>7636</v>
      </c>
      <c r="F62" s="43"/>
      <c r="G62" s="35" t="s">
        <v>190</v>
      </c>
      <c r="H62" s="15" t="s">
        <v>241</v>
      </c>
    </row>
    <row r="63" spans="1:8" ht="12.75">
      <c r="A63" s="11" t="s">
        <v>84</v>
      </c>
      <c r="B63" s="20" t="s">
        <v>118</v>
      </c>
      <c r="C63" s="14">
        <v>1.5</v>
      </c>
      <c r="D63" s="43">
        <f>1577*2</f>
        <v>3154</v>
      </c>
      <c r="E63" s="43">
        <f>2301*2</f>
        <v>4602</v>
      </c>
      <c r="F63" s="43"/>
      <c r="G63" s="35" t="s">
        <v>190</v>
      </c>
      <c r="H63" s="15" t="s">
        <v>229</v>
      </c>
    </row>
    <row r="64" spans="1:8" ht="12.75">
      <c r="A64" s="11" t="s">
        <v>86</v>
      </c>
      <c r="B64" s="20" t="s">
        <v>182</v>
      </c>
      <c r="C64" s="14">
        <v>1.5</v>
      </c>
      <c r="D64" s="43">
        <f>13959*2</f>
        <v>27918</v>
      </c>
      <c r="E64" s="43">
        <f>26385*2</f>
        <v>52770</v>
      </c>
      <c r="F64" s="43"/>
      <c r="G64" s="35" t="s">
        <v>190</v>
      </c>
      <c r="H64" s="15" t="s">
        <v>230</v>
      </c>
    </row>
    <row r="65" spans="1:8" ht="12.75">
      <c r="A65" s="11" t="s">
        <v>88</v>
      </c>
      <c r="B65" s="20" t="s">
        <v>104</v>
      </c>
      <c r="C65" s="14">
        <v>2</v>
      </c>
      <c r="D65" s="43">
        <f>3466*2</f>
        <v>6932</v>
      </c>
      <c r="E65" s="43">
        <f>6186*2</f>
        <v>12372</v>
      </c>
      <c r="F65" s="43"/>
      <c r="G65" s="35" t="s">
        <v>190</v>
      </c>
      <c r="H65" s="15" t="s">
        <v>242</v>
      </c>
    </row>
    <row r="66" spans="1:8" ht="12.75">
      <c r="A66" s="11" t="s">
        <v>90</v>
      </c>
      <c r="B66" s="20" t="s">
        <v>148</v>
      </c>
      <c r="C66" s="14">
        <v>2.5</v>
      </c>
      <c r="D66" s="43">
        <f>3118*2</f>
        <v>6236</v>
      </c>
      <c r="E66" s="43">
        <f>6203*2</f>
        <v>12406</v>
      </c>
      <c r="F66" s="43"/>
      <c r="G66" s="35" t="s">
        <v>190</v>
      </c>
      <c r="H66" s="15" t="s">
        <v>317</v>
      </c>
    </row>
    <row r="67" spans="1:8" ht="12.75">
      <c r="A67" s="11" t="s">
        <v>92</v>
      </c>
      <c r="B67" s="20" t="s">
        <v>324</v>
      </c>
      <c r="C67" s="14">
        <v>12</v>
      </c>
      <c r="D67" s="43">
        <f>7610*2</f>
        <v>15220</v>
      </c>
      <c r="E67" s="43">
        <f>14376*2</f>
        <v>28752</v>
      </c>
      <c r="F67" s="43"/>
      <c r="G67" s="35" t="s">
        <v>190</v>
      </c>
      <c r="H67" s="15" t="s">
        <v>325</v>
      </c>
    </row>
    <row r="68" spans="1:8" ht="12.75">
      <c r="A68" s="11" t="s">
        <v>94</v>
      </c>
      <c r="B68" s="20" t="s">
        <v>83</v>
      </c>
      <c r="C68" s="14">
        <v>1</v>
      </c>
      <c r="D68" s="43">
        <f>520*2</f>
        <v>1040</v>
      </c>
      <c r="E68" s="43">
        <f>1174*2</f>
        <v>2348</v>
      </c>
      <c r="F68" s="43"/>
      <c r="G68" s="35" t="s">
        <v>190</v>
      </c>
      <c r="H68" s="15" t="s">
        <v>249</v>
      </c>
    </row>
    <row r="69" spans="1:8" ht="12.75">
      <c r="A69" s="11" t="s">
        <v>96</v>
      </c>
      <c r="B69" s="20" t="s">
        <v>146</v>
      </c>
      <c r="C69" s="14">
        <v>6</v>
      </c>
      <c r="D69" s="43">
        <f>4601*2</f>
        <v>9202</v>
      </c>
      <c r="E69" s="43">
        <f>9719*2</f>
        <v>19438</v>
      </c>
      <c r="F69" s="43"/>
      <c r="G69" s="35" t="s">
        <v>190</v>
      </c>
      <c r="H69" s="15" t="s">
        <v>316</v>
      </c>
    </row>
    <row r="70" spans="1:8" ht="12.75">
      <c r="A70" s="11" t="s">
        <v>97</v>
      </c>
      <c r="B70" s="20" t="s">
        <v>81</v>
      </c>
      <c r="C70" s="14">
        <v>6</v>
      </c>
      <c r="D70" s="43">
        <f>2209*2</f>
        <v>4418</v>
      </c>
      <c r="E70" s="43">
        <f>4879*2</f>
        <v>9758</v>
      </c>
      <c r="F70" s="43"/>
      <c r="G70" s="35" t="s">
        <v>190</v>
      </c>
      <c r="H70" s="15" t="s">
        <v>250</v>
      </c>
    </row>
    <row r="71" spans="1:8" ht="12.75">
      <c r="A71" s="11" t="s">
        <v>99</v>
      </c>
      <c r="B71" s="20" t="s">
        <v>111</v>
      </c>
      <c r="C71" s="14">
        <v>12</v>
      </c>
      <c r="D71" s="43">
        <f>9603*2</f>
        <v>19206</v>
      </c>
      <c r="E71" s="43">
        <f>19613*2</f>
        <v>39226</v>
      </c>
      <c r="F71" s="43"/>
      <c r="G71" s="35" t="s">
        <v>190</v>
      </c>
      <c r="H71" s="15" t="s">
        <v>246</v>
      </c>
    </row>
    <row r="72" spans="1:8" ht="12.75">
      <c r="A72" s="11" t="s">
        <v>101</v>
      </c>
      <c r="B72" s="20" t="s">
        <v>206</v>
      </c>
      <c r="C72" s="14">
        <v>16</v>
      </c>
      <c r="D72" s="43">
        <v>9000</v>
      </c>
      <c r="E72" s="43">
        <v>21000</v>
      </c>
      <c r="F72" s="43"/>
      <c r="G72" s="35" t="s">
        <v>190</v>
      </c>
      <c r="H72" s="15" t="s">
        <v>265</v>
      </c>
    </row>
    <row r="73" spans="1:8" ht="12.75">
      <c r="A73" s="11" t="s">
        <v>103</v>
      </c>
      <c r="B73" s="20" t="s">
        <v>71</v>
      </c>
      <c r="C73" s="14">
        <v>28</v>
      </c>
      <c r="D73" s="43">
        <f>33518*2</f>
        <v>67036</v>
      </c>
      <c r="E73" s="43">
        <f>70465*2</f>
        <v>140930</v>
      </c>
      <c r="F73" s="43"/>
      <c r="G73" s="35" t="s">
        <v>190</v>
      </c>
      <c r="H73" s="15" t="s">
        <v>235</v>
      </c>
    </row>
    <row r="74" spans="1:8" ht="12.75">
      <c r="A74" s="11" t="s">
        <v>105</v>
      </c>
      <c r="B74" s="20" t="s">
        <v>171</v>
      </c>
      <c r="C74" s="14">
        <v>1.5</v>
      </c>
      <c r="D74" s="43"/>
      <c r="E74" s="43"/>
      <c r="F74" s="43">
        <f>1777*2</f>
        <v>3554</v>
      </c>
      <c r="G74" s="35" t="s">
        <v>189</v>
      </c>
      <c r="H74" s="15" t="s">
        <v>331</v>
      </c>
    </row>
    <row r="75" spans="1:8" ht="12.75">
      <c r="A75" s="11" t="s">
        <v>107</v>
      </c>
      <c r="B75" s="20" t="s">
        <v>172</v>
      </c>
      <c r="C75" s="14">
        <v>7.5</v>
      </c>
      <c r="D75" s="43">
        <f>8559*2</f>
        <v>17118</v>
      </c>
      <c r="E75" s="43">
        <f>17481*2</f>
        <v>34962</v>
      </c>
      <c r="F75" s="43"/>
      <c r="G75" s="35" t="s">
        <v>190</v>
      </c>
      <c r="H75" s="15" t="s">
        <v>237</v>
      </c>
    </row>
    <row r="76" spans="1:8" ht="12.75">
      <c r="A76" s="11" t="s">
        <v>109</v>
      </c>
      <c r="B76" s="20" t="s">
        <v>183</v>
      </c>
      <c r="C76" s="14">
        <v>4</v>
      </c>
      <c r="D76" s="43">
        <f>5053*2</f>
        <v>10106</v>
      </c>
      <c r="E76" s="43">
        <f>9467*2</f>
        <v>18934</v>
      </c>
      <c r="F76" s="43"/>
      <c r="G76" s="35" t="s">
        <v>190</v>
      </c>
      <c r="H76" s="15" t="s">
        <v>245</v>
      </c>
    </row>
    <row r="77" spans="1:8" ht="12.75">
      <c r="A77" s="11" t="s">
        <v>110</v>
      </c>
      <c r="B77" s="20" t="s">
        <v>144</v>
      </c>
      <c r="C77" s="14">
        <v>3</v>
      </c>
      <c r="D77" s="43">
        <f>1423*2</f>
        <v>2846</v>
      </c>
      <c r="E77" s="43">
        <f>2670*2</f>
        <v>5340</v>
      </c>
      <c r="F77" s="43"/>
      <c r="G77" s="35" t="s">
        <v>190</v>
      </c>
      <c r="H77" s="15" t="s">
        <v>315</v>
      </c>
    </row>
    <row r="78" spans="1:8" ht="12.75">
      <c r="A78" s="11" t="s">
        <v>112</v>
      </c>
      <c r="B78" s="20" t="s">
        <v>184</v>
      </c>
      <c r="C78" s="14">
        <v>10</v>
      </c>
      <c r="D78" s="43">
        <f>14623*2</f>
        <v>29246</v>
      </c>
      <c r="E78" s="43">
        <f>24418*2</f>
        <v>48836</v>
      </c>
      <c r="F78" s="43"/>
      <c r="G78" s="35" t="s">
        <v>190</v>
      </c>
      <c r="H78" s="15" t="s">
        <v>310</v>
      </c>
    </row>
    <row r="79" spans="1:8" ht="12.75">
      <c r="A79" s="11" t="s">
        <v>114</v>
      </c>
      <c r="B79" s="20" t="s">
        <v>170</v>
      </c>
      <c r="C79" s="14">
        <v>1</v>
      </c>
      <c r="D79" s="43">
        <f>694*2</f>
        <v>1388</v>
      </c>
      <c r="E79" s="43">
        <f>1469*2</f>
        <v>2938</v>
      </c>
      <c r="F79" s="43"/>
      <c r="G79" s="35" t="s">
        <v>190</v>
      </c>
      <c r="H79" s="15" t="s">
        <v>323</v>
      </c>
    </row>
    <row r="80" spans="1:8" ht="12.75">
      <c r="A80" s="11" t="s">
        <v>116</v>
      </c>
      <c r="B80" s="20" t="s">
        <v>158</v>
      </c>
      <c r="C80" s="14">
        <v>11</v>
      </c>
      <c r="D80" s="43">
        <f>17416*2</f>
        <v>34832</v>
      </c>
      <c r="E80" s="43">
        <f>30962*2</f>
        <v>61924</v>
      </c>
      <c r="F80" s="43"/>
      <c r="G80" s="35" t="s">
        <v>190</v>
      </c>
      <c r="H80" s="15" t="s">
        <v>319</v>
      </c>
    </row>
    <row r="81" spans="1:8" ht="12.75">
      <c r="A81" s="11" t="s">
        <v>117</v>
      </c>
      <c r="B81" s="20" t="s">
        <v>120</v>
      </c>
      <c r="C81" s="14">
        <v>2</v>
      </c>
      <c r="D81" s="43">
        <f>1397*2</f>
        <v>2794</v>
      </c>
      <c r="E81" s="43">
        <f>3129*2</f>
        <v>6258</v>
      </c>
      <c r="F81" s="43"/>
      <c r="G81" s="35" t="s">
        <v>190</v>
      </c>
      <c r="H81" s="15" t="s">
        <v>299</v>
      </c>
    </row>
    <row r="82" spans="1:8" ht="12.75">
      <c r="A82" s="11" t="s">
        <v>119</v>
      </c>
      <c r="B82" s="20" t="s">
        <v>93</v>
      </c>
      <c r="C82" s="14">
        <v>7</v>
      </c>
      <c r="D82" s="43">
        <f>10055*2</f>
        <v>20110</v>
      </c>
      <c r="E82" s="43">
        <f>20930*2</f>
        <v>41860</v>
      </c>
      <c r="F82" s="43"/>
      <c r="G82" s="35" t="s">
        <v>190</v>
      </c>
      <c r="H82" s="15" t="s">
        <v>227</v>
      </c>
    </row>
    <row r="83" spans="1:8" ht="12.75">
      <c r="A83" s="11" t="s">
        <v>121</v>
      </c>
      <c r="B83" s="20" t="s">
        <v>173</v>
      </c>
      <c r="C83" s="14">
        <v>10</v>
      </c>
      <c r="D83" s="43"/>
      <c r="E83" s="43"/>
      <c r="F83" s="43">
        <f>2170*2</f>
        <v>4340</v>
      </c>
      <c r="G83" s="35" t="s">
        <v>189</v>
      </c>
      <c r="H83" s="15" t="s">
        <v>285</v>
      </c>
    </row>
    <row r="84" spans="1:8" ht="12.75">
      <c r="A84" s="11" t="s">
        <v>122</v>
      </c>
      <c r="B84" s="20" t="s">
        <v>174</v>
      </c>
      <c r="C84" s="14">
        <v>15</v>
      </c>
      <c r="D84" s="43"/>
      <c r="E84" s="43"/>
      <c r="F84" s="43">
        <f>7217*2</f>
        <v>14434</v>
      </c>
      <c r="G84" s="35" t="s">
        <v>189</v>
      </c>
      <c r="H84" s="15" t="s">
        <v>284</v>
      </c>
    </row>
    <row r="85" spans="1:8" ht="12.75">
      <c r="A85" s="11" t="s">
        <v>124</v>
      </c>
      <c r="B85" s="20" t="s">
        <v>91</v>
      </c>
      <c r="C85" s="14">
        <v>3</v>
      </c>
      <c r="D85" s="43">
        <f>233*2</f>
        <v>466</v>
      </c>
      <c r="E85" s="43">
        <f>508*2</f>
        <v>1016</v>
      </c>
      <c r="F85" s="43"/>
      <c r="G85" s="35" t="s">
        <v>190</v>
      </c>
      <c r="H85" s="15" t="s">
        <v>226</v>
      </c>
    </row>
    <row r="86" spans="1:8" ht="12.75">
      <c r="A86" s="11" t="s">
        <v>126</v>
      </c>
      <c r="B86" s="20" t="s">
        <v>129</v>
      </c>
      <c r="C86" s="14">
        <v>10</v>
      </c>
      <c r="D86" s="43">
        <f>10378*2</f>
        <v>20756</v>
      </c>
      <c r="E86" s="43">
        <f>32249*2</f>
        <v>64498</v>
      </c>
      <c r="F86" s="43"/>
      <c r="G86" s="35" t="s">
        <v>190</v>
      </c>
      <c r="H86" s="15" t="s">
        <v>318</v>
      </c>
    </row>
    <row r="87" spans="1:8" ht="12.75">
      <c r="A87" s="11" t="s">
        <v>127</v>
      </c>
      <c r="B87" s="20" t="s">
        <v>73</v>
      </c>
      <c r="C87" s="14">
        <v>9</v>
      </c>
      <c r="D87" s="43">
        <f>9840*2</f>
        <v>19680</v>
      </c>
      <c r="E87" s="43">
        <f>14230*2</f>
        <v>28460</v>
      </c>
      <c r="F87" s="43"/>
      <c r="G87" s="35" t="s">
        <v>190</v>
      </c>
      <c r="H87" s="15" t="s">
        <v>236</v>
      </c>
    </row>
    <row r="88" spans="1:8" ht="12.75">
      <c r="A88" s="11" t="s">
        <v>128</v>
      </c>
      <c r="B88" s="20" t="s">
        <v>77</v>
      </c>
      <c r="C88" s="14">
        <v>5.6</v>
      </c>
      <c r="D88" s="43">
        <f>20419*2</f>
        <v>40838</v>
      </c>
      <c r="E88" s="43">
        <f>38701*2</f>
        <v>77402</v>
      </c>
      <c r="F88" s="43"/>
      <c r="G88" s="35" t="s">
        <v>190</v>
      </c>
      <c r="H88" s="15" t="s">
        <v>233</v>
      </c>
    </row>
    <row r="89" spans="1:8" ht="12.75">
      <c r="A89" s="11" t="s">
        <v>130</v>
      </c>
      <c r="B89" s="20" t="s">
        <v>179</v>
      </c>
      <c r="C89" s="14">
        <v>11</v>
      </c>
      <c r="D89" s="43">
        <f>3361*2</f>
        <v>6722</v>
      </c>
      <c r="E89" s="43">
        <f>6422*2</f>
        <v>12844</v>
      </c>
      <c r="F89" s="43"/>
      <c r="G89" s="35" t="s">
        <v>190</v>
      </c>
      <c r="H89" s="15" t="s">
        <v>260</v>
      </c>
    </row>
    <row r="90" spans="1:8" ht="12.75">
      <c r="A90" s="11" t="s">
        <v>131</v>
      </c>
      <c r="B90" s="20" t="s">
        <v>125</v>
      </c>
      <c r="C90" s="14">
        <v>12</v>
      </c>
      <c r="D90" s="43">
        <f>9233*2</f>
        <v>18466</v>
      </c>
      <c r="E90" s="43">
        <f>15342*2</f>
        <v>30684</v>
      </c>
      <c r="F90" s="43"/>
      <c r="G90" s="35" t="s">
        <v>190</v>
      </c>
      <c r="H90" s="15" t="s">
        <v>258</v>
      </c>
    </row>
    <row r="91" spans="1:8" ht="12.75">
      <c r="A91" s="11" t="s">
        <v>132</v>
      </c>
      <c r="B91" s="20" t="s">
        <v>125</v>
      </c>
      <c r="C91" s="14">
        <v>11</v>
      </c>
      <c r="D91" s="43">
        <f>11481*2</f>
        <v>22962</v>
      </c>
      <c r="E91" s="43">
        <f>17600*2</f>
        <v>35200</v>
      </c>
      <c r="F91" s="43"/>
      <c r="G91" s="35" t="s">
        <v>190</v>
      </c>
      <c r="H91" s="15" t="s">
        <v>259</v>
      </c>
    </row>
    <row r="92" spans="1:8" ht="12.75">
      <c r="A92" s="11" t="s">
        <v>133</v>
      </c>
      <c r="B92" s="20" t="s">
        <v>95</v>
      </c>
      <c r="C92" s="14">
        <v>8.5</v>
      </c>
      <c r="D92" s="43">
        <f>724*2</f>
        <v>1448</v>
      </c>
      <c r="E92" s="43">
        <f>1347*2</f>
        <v>2694</v>
      </c>
      <c r="F92" s="43"/>
      <c r="G92" s="35" t="s">
        <v>190</v>
      </c>
      <c r="H92" s="15" t="s">
        <v>228</v>
      </c>
    </row>
    <row r="93" spans="1:8" ht="12.75">
      <c r="A93" s="11" t="s">
        <v>134</v>
      </c>
      <c r="B93" s="20" t="s">
        <v>106</v>
      </c>
      <c r="C93" s="14">
        <v>10</v>
      </c>
      <c r="D93" s="43">
        <f>3234*2</f>
        <v>6468</v>
      </c>
      <c r="E93" s="43">
        <f>5546*2</f>
        <v>11092</v>
      </c>
      <c r="F93" s="43"/>
      <c r="G93" s="35" t="s">
        <v>190</v>
      </c>
      <c r="H93" s="15" t="s">
        <v>243</v>
      </c>
    </row>
    <row r="94" spans="1:8" ht="12.75">
      <c r="A94" s="11" t="s">
        <v>135</v>
      </c>
      <c r="B94" s="20" t="s">
        <v>113</v>
      </c>
      <c r="C94" s="14">
        <v>1</v>
      </c>
      <c r="D94" s="43">
        <f>847*2</f>
        <v>1694</v>
      </c>
      <c r="E94" s="43">
        <f>1763*2</f>
        <v>3526</v>
      </c>
      <c r="F94" s="43"/>
      <c r="G94" s="35" t="s">
        <v>190</v>
      </c>
      <c r="H94" s="15" t="s">
        <v>247</v>
      </c>
    </row>
    <row r="95" spans="1:8" ht="12.75">
      <c r="A95" s="11" t="s">
        <v>137</v>
      </c>
      <c r="B95" s="20" t="s">
        <v>108</v>
      </c>
      <c r="C95" s="14">
        <v>6</v>
      </c>
      <c r="D95" s="43">
        <f>11424*2</f>
        <v>22848</v>
      </c>
      <c r="E95" s="43">
        <f>22876*2</f>
        <v>45752</v>
      </c>
      <c r="F95" s="43"/>
      <c r="G95" s="35" t="s">
        <v>190</v>
      </c>
      <c r="H95" s="15" t="s">
        <v>244</v>
      </c>
    </row>
    <row r="96" spans="1:8" ht="12.75">
      <c r="A96" s="11" t="s">
        <v>139</v>
      </c>
      <c r="B96" s="20" t="s">
        <v>85</v>
      </c>
      <c r="C96" s="14">
        <v>1</v>
      </c>
      <c r="D96" s="43">
        <f>784*2</f>
        <v>1568</v>
      </c>
      <c r="E96" s="43">
        <f>1593*2</f>
        <v>3186</v>
      </c>
      <c r="F96" s="43"/>
      <c r="G96" s="35" t="s">
        <v>190</v>
      </c>
      <c r="H96" s="15" t="s">
        <v>252</v>
      </c>
    </row>
    <row r="97" spans="1:8" ht="12.75">
      <c r="A97" s="11" t="s">
        <v>141</v>
      </c>
      <c r="B97" s="20" t="s">
        <v>194</v>
      </c>
      <c r="C97" s="14">
        <v>8</v>
      </c>
      <c r="D97" s="43">
        <v>19680</v>
      </c>
      <c r="E97" s="43">
        <v>28460</v>
      </c>
      <c r="F97" s="43"/>
      <c r="G97" s="35" t="s">
        <v>190</v>
      </c>
      <c r="H97" s="15" t="s">
        <v>287</v>
      </c>
    </row>
    <row r="98" spans="1:8" ht="12.75">
      <c r="A98" s="11" t="s">
        <v>143</v>
      </c>
      <c r="B98" s="20" t="s">
        <v>75</v>
      </c>
      <c r="C98" s="14">
        <v>2.5</v>
      </c>
      <c r="D98" s="43">
        <f>16339*2</f>
        <v>32678</v>
      </c>
      <c r="E98" s="43">
        <f>30967*2</f>
        <v>61934</v>
      </c>
      <c r="F98" s="43"/>
      <c r="G98" s="35" t="s">
        <v>190</v>
      </c>
      <c r="H98" s="15" t="s">
        <v>234</v>
      </c>
    </row>
    <row r="99" spans="1:8" ht="12.75">
      <c r="A99" s="11" t="s">
        <v>145</v>
      </c>
      <c r="B99" s="20" t="s">
        <v>169</v>
      </c>
      <c r="C99" s="14">
        <v>1.5</v>
      </c>
      <c r="D99" s="43">
        <f>1527*2</f>
        <v>3054</v>
      </c>
      <c r="E99" s="43">
        <f>3393*2</f>
        <v>6786</v>
      </c>
      <c r="F99" s="43"/>
      <c r="G99" s="35" t="s">
        <v>190</v>
      </c>
      <c r="H99" s="15" t="s">
        <v>322</v>
      </c>
    </row>
    <row r="100" spans="1:8" ht="12.75">
      <c r="A100" s="11" t="s">
        <v>147</v>
      </c>
      <c r="B100" s="20" t="s">
        <v>55</v>
      </c>
      <c r="C100" s="14">
        <v>0.5</v>
      </c>
      <c r="D100" s="43"/>
      <c r="E100" s="43"/>
      <c r="F100" s="43">
        <f>3476*2</f>
        <v>6952</v>
      </c>
      <c r="G100" s="35" t="s">
        <v>189</v>
      </c>
      <c r="H100" s="15" t="s">
        <v>232</v>
      </c>
    </row>
    <row r="101" spans="1:8" ht="12.75">
      <c r="A101" s="11" t="s">
        <v>149</v>
      </c>
      <c r="B101" s="20" t="s">
        <v>200</v>
      </c>
      <c r="C101" s="14">
        <v>20</v>
      </c>
      <c r="D101" s="43">
        <f>5147*2</f>
        <v>10294</v>
      </c>
      <c r="E101" s="43">
        <f>11076*2</f>
        <v>22152</v>
      </c>
      <c r="F101" s="43"/>
      <c r="G101" s="35" t="s">
        <v>190</v>
      </c>
      <c r="H101" s="15" t="s">
        <v>264</v>
      </c>
    </row>
    <row r="102" spans="1:8" ht="12.75">
      <c r="A102" s="11" t="s">
        <v>150</v>
      </c>
      <c r="B102" s="20" t="s">
        <v>123</v>
      </c>
      <c r="C102" s="14">
        <v>5</v>
      </c>
      <c r="D102" s="43">
        <f>1019*2</f>
        <v>2038</v>
      </c>
      <c r="E102" s="43">
        <f>2418*2</f>
        <v>4836</v>
      </c>
      <c r="F102" s="43"/>
      <c r="G102" s="35" t="s">
        <v>190</v>
      </c>
      <c r="H102" s="15" t="s">
        <v>256</v>
      </c>
    </row>
    <row r="103" spans="1:8" ht="12.75">
      <c r="A103" s="11" t="s">
        <v>159</v>
      </c>
      <c r="B103" s="20" t="s">
        <v>193</v>
      </c>
      <c r="C103" s="14">
        <v>8</v>
      </c>
      <c r="D103" s="43">
        <f>7937*2</f>
        <v>15874</v>
      </c>
      <c r="E103" s="43">
        <f>15209*2</f>
        <v>30418</v>
      </c>
      <c r="F103" s="43"/>
      <c r="G103" s="35" t="s">
        <v>190</v>
      </c>
      <c r="H103" s="15" t="s">
        <v>302</v>
      </c>
    </row>
    <row r="104" spans="1:8" ht="12.75">
      <c r="A104" s="11" t="s">
        <v>160</v>
      </c>
      <c r="B104" s="20" t="s">
        <v>89</v>
      </c>
      <c r="C104" s="14">
        <v>3</v>
      </c>
      <c r="D104" s="43">
        <f>2915*2</f>
        <v>5830</v>
      </c>
      <c r="E104" s="43">
        <f>7850*2</f>
        <v>15700</v>
      </c>
      <c r="F104" s="43"/>
      <c r="G104" s="35" t="s">
        <v>190</v>
      </c>
      <c r="H104" s="15" t="s">
        <v>257</v>
      </c>
    </row>
    <row r="105" spans="1:8" ht="12.75">
      <c r="A105" s="11" t="s">
        <v>161</v>
      </c>
      <c r="B105" s="20" t="s">
        <v>87</v>
      </c>
      <c r="C105" s="14">
        <v>7</v>
      </c>
      <c r="D105" s="43">
        <f>5926*2</f>
        <v>11852</v>
      </c>
      <c r="E105" s="43">
        <f>12636*2</f>
        <v>25272</v>
      </c>
      <c r="F105" s="43"/>
      <c r="G105" s="35" t="s">
        <v>190</v>
      </c>
      <c r="H105" s="15" t="s">
        <v>251</v>
      </c>
    </row>
    <row r="106" spans="1:8" ht="12.75">
      <c r="A106" s="11" t="s">
        <v>164</v>
      </c>
      <c r="B106" s="20" t="s">
        <v>142</v>
      </c>
      <c r="C106" s="14">
        <v>8.3</v>
      </c>
      <c r="D106" s="43">
        <f>8511*2</f>
        <v>17022</v>
      </c>
      <c r="E106" s="43">
        <f>17264*2</f>
        <v>34528</v>
      </c>
      <c r="F106" s="43"/>
      <c r="G106" s="35" t="s">
        <v>190</v>
      </c>
      <c r="H106" s="15" t="s">
        <v>314</v>
      </c>
    </row>
    <row r="107" spans="1:8" ht="12.75">
      <c r="A107" s="11" t="s">
        <v>165</v>
      </c>
      <c r="B107" s="20" t="s">
        <v>156</v>
      </c>
      <c r="C107" s="14">
        <v>4</v>
      </c>
      <c r="D107" s="43">
        <f>3722*2</f>
        <v>7444</v>
      </c>
      <c r="E107" s="43">
        <f>7553*2</f>
        <v>15106</v>
      </c>
      <c r="F107" s="43"/>
      <c r="G107" s="35" t="s">
        <v>190</v>
      </c>
      <c r="H107" s="15" t="s">
        <v>320</v>
      </c>
    </row>
    <row r="108" spans="1:8" ht="12.75">
      <c r="A108" s="11" t="s">
        <v>166</v>
      </c>
      <c r="B108" s="20" t="s">
        <v>157</v>
      </c>
      <c r="C108" s="14">
        <v>10</v>
      </c>
      <c r="D108" s="43">
        <v>440</v>
      </c>
      <c r="E108" s="43">
        <v>1040</v>
      </c>
      <c r="F108" s="43"/>
      <c r="G108" s="35" t="s">
        <v>190</v>
      </c>
      <c r="H108" s="15" t="s">
        <v>255</v>
      </c>
    </row>
    <row r="109" spans="1:8" ht="12.75">
      <c r="A109" s="11" t="s">
        <v>167</v>
      </c>
      <c r="B109" s="20" t="s">
        <v>67</v>
      </c>
      <c r="C109" s="14">
        <v>1</v>
      </c>
      <c r="D109" s="43">
        <v>768</v>
      </c>
      <c r="E109" s="43">
        <v>1112</v>
      </c>
      <c r="F109" s="43"/>
      <c r="G109" s="35" t="s">
        <v>191</v>
      </c>
      <c r="H109" s="15" t="s">
        <v>238</v>
      </c>
    </row>
    <row r="110" spans="1:8" ht="12.75">
      <c r="A110" s="11" t="s">
        <v>195</v>
      </c>
      <c r="B110" s="20" t="s">
        <v>138</v>
      </c>
      <c r="C110" s="14">
        <v>9</v>
      </c>
      <c r="D110" s="43">
        <f>1592*2</f>
        <v>3184</v>
      </c>
      <c r="E110" s="43">
        <f>3189*2</f>
        <v>6378</v>
      </c>
      <c r="F110" s="43"/>
      <c r="G110" s="35" t="s">
        <v>190</v>
      </c>
      <c r="H110" s="15" t="s">
        <v>312</v>
      </c>
    </row>
    <row r="111" spans="1:8" ht="12.75">
      <c r="A111" s="11" t="s">
        <v>221</v>
      </c>
      <c r="B111" s="20" t="s">
        <v>136</v>
      </c>
      <c r="C111" s="14">
        <v>2</v>
      </c>
      <c r="D111" s="43">
        <f>661*2</f>
        <v>1322</v>
      </c>
      <c r="E111" s="43">
        <f>1408*2</f>
        <v>2816</v>
      </c>
      <c r="F111" s="43"/>
      <c r="G111" s="35" t="s">
        <v>190</v>
      </c>
      <c r="H111" s="15" t="s">
        <v>311</v>
      </c>
    </row>
    <row r="112" spans="1:8" ht="12.75">
      <c r="A112" s="11" t="s">
        <v>222</v>
      </c>
      <c r="B112" s="25" t="s">
        <v>163</v>
      </c>
      <c r="C112" s="21">
        <v>7</v>
      </c>
      <c r="D112" s="44">
        <f>3992*2</f>
        <v>7984</v>
      </c>
      <c r="E112" s="44">
        <f>7470*2</f>
        <v>14940</v>
      </c>
      <c r="F112" s="43"/>
      <c r="G112" s="35" t="s">
        <v>190</v>
      </c>
      <c r="H112" s="15" t="s">
        <v>261</v>
      </c>
    </row>
    <row r="113" spans="1:8" ht="12.75">
      <c r="A113" s="11" t="s">
        <v>223</v>
      </c>
      <c r="B113" s="25" t="s">
        <v>197</v>
      </c>
      <c r="C113" s="21">
        <v>7</v>
      </c>
      <c r="D113" s="44">
        <v>14008</v>
      </c>
      <c r="E113" s="44">
        <v>29392</v>
      </c>
      <c r="F113" s="43"/>
      <c r="G113" s="35" t="s">
        <v>190</v>
      </c>
      <c r="H113" s="22" t="s">
        <v>327</v>
      </c>
    </row>
    <row r="114" spans="1:8" ht="12.75">
      <c r="A114" s="11" t="s">
        <v>224</v>
      </c>
      <c r="B114" s="25" t="s">
        <v>198</v>
      </c>
      <c r="C114" s="21">
        <v>2.5</v>
      </c>
      <c r="D114" s="44">
        <v>5176</v>
      </c>
      <c r="E114" s="44">
        <v>10624</v>
      </c>
      <c r="F114" s="43"/>
      <c r="G114" s="35" t="s">
        <v>190</v>
      </c>
      <c r="H114" s="22" t="s">
        <v>326</v>
      </c>
    </row>
    <row r="115" spans="1:8" ht="16.5" customHeight="1" thickBot="1">
      <c r="A115" s="11" t="s">
        <v>333</v>
      </c>
      <c r="B115" s="25" t="s">
        <v>205</v>
      </c>
      <c r="C115" s="21">
        <v>2.5</v>
      </c>
      <c r="D115" s="44">
        <v>3404</v>
      </c>
      <c r="E115" s="44">
        <v>6364</v>
      </c>
      <c r="F115" s="43"/>
      <c r="G115" s="35" t="s">
        <v>190</v>
      </c>
      <c r="H115" s="22" t="s">
        <v>332</v>
      </c>
    </row>
    <row r="116" spans="1:8" ht="13.5" thickBot="1">
      <c r="A116" s="49"/>
      <c r="B116" s="29" t="s">
        <v>203</v>
      </c>
      <c r="C116" s="30">
        <f>SUM(C9:C115)</f>
        <v>543.78</v>
      </c>
      <c r="D116" s="31">
        <f>SUM(D9:D115)</f>
        <v>694897</v>
      </c>
      <c r="E116" s="32">
        <f>SUM(E9:E115)</f>
        <v>1372672</v>
      </c>
      <c r="F116" s="31">
        <f>SUM(F9:F115)</f>
        <v>275684</v>
      </c>
      <c r="G116" s="36"/>
      <c r="H116" s="33"/>
    </row>
    <row r="117" spans="1:8" ht="13.5" thickBot="1">
      <c r="A117" s="56"/>
      <c r="B117" s="57"/>
      <c r="C117" s="58"/>
      <c r="D117" s="58" t="s">
        <v>345</v>
      </c>
      <c r="E117" s="58" t="s">
        <v>346</v>
      </c>
      <c r="F117" s="58" t="s">
        <v>342</v>
      </c>
      <c r="G117" s="58"/>
      <c r="H117" s="71"/>
    </row>
    <row r="118" spans="1:8" ht="12.75">
      <c r="A118" s="59" t="s">
        <v>340</v>
      </c>
      <c r="B118" s="60" t="s">
        <v>334</v>
      </c>
      <c r="C118" s="61">
        <v>90</v>
      </c>
      <c r="D118" s="62">
        <v>50000</v>
      </c>
      <c r="E118" s="62">
        <v>50000</v>
      </c>
      <c r="F118" s="62"/>
      <c r="G118" s="63" t="s">
        <v>335</v>
      </c>
      <c r="H118" s="64" t="s">
        <v>337</v>
      </c>
    </row>
    <row r="119" spans="1:8" ht="13.5" thickBot="1">
      <c r="A119" s="65" t="s">
        <v>341</v>
      </c>
      <c r="B119" s="66" t="s">
        <v>151</v>
      </c>
      <c r="C119" s="67">
        <v>100</v>
      </c>
      <c r="D119" s="67"/>
      <c r="E119" s="67"/>
      <c r="F119" s="68">
        <v>40000</v>
      </c>
      <c r="G119" s="69" t="s">
        <v>336</v>
      </c>
      <c r="H119" s="70" t="s">
        <v>298</v>
      </c>
    </row>
  </sheetData>
  <printOptions/>
  <pageMargins left="0.32" right="0.2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Grunt Krystyna</cp:lastModifiedBy>
  <cp:lastPrinted>2013-09-11T05:43:05Z</cp:lastPrinted>
  <dcterms:created xsi:type="dcterms:W3CDTF">2011-12-19T09:08:32Z</dcterms:created>
  <dcterms:modified xsi:type="dcterms:W3CDTF">2013-09-11T05:44:31Z</dcterms:modified>
  <cp:category/>
  <cp:version/>
  <cp:contentType/>
  <cp:contentStatus/>
</cp:coreProperties>
</file>