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35" windowHeight="11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<sst xmlns="http://schemas.openxmlformats.org/spreadsheetml/2006/main" count="420" uniqueCount="283">
  <si>
    <t>Nagłoś. imprez Pl.Sowińskiego 4</t>
  </si>
  <si>
    <t>Obserwat. Kościuszki 10</t>
  </si>
  <si>
    <t>Muszla Ordona</t>
  </si>
  <si>
    <t>Fontanna Ordona 3</t>
  </si>
  <si>
    <t>Oświetl. Kościoła 3 Maja</t>
  </si>
  <si>
    <t>Aktywne tablice drogowe Polna dz. 5/36</t>
  </si>
  <si>
    <t>Aktywna tablica drogowa A.Krajowej dz.77</t>
  </si>
  <si>
    <t>Kamera Mickiewicza dz.535</t>
  </si>
  <si>
    <t>Kamera Wyszyńskiego 88 dz.79</t>
  </si>
  <si>
    <t>Kamera 28 Lutego</t>
  </si>
  <si>
    <t>Kamera Piłsudskiego dz.83/2</t>
  </si>
  <si>
    <t>Kamera Kaszubska 2-4</t>
  </si>
  <si>
    <t>Kamera Słupska dz.99</t>
  </si>
  <si>
    <t>Kamera Dworcowa</t>
  </si>
  <si>
    <t>Kamera Połczyńska 5A-B</t>
  </si>
  <si>
    <t>Kamera Słowiańska</t>
  </si>
  <si>
    <t>Kamera Budowlanych</t>
  </si>
  <si>
    <t>Kamera Spółdzielcza</t>
  </si>
  <si>
    <t>Kamera 1 Maja</t>
  </si>
  <si>
    <t>Kamera Armii Krajowej 30</t>
  </si>
  <si>
    <t>Kamera Szczecińska 18</t>
  </si>
  <si>
    <t>Kamera Armii Krajowej 66</t>
  </si>
  <si>
    <t>Oświetl. przejścia Kościuszki dz.5</t>
  </si>
  <si>
    <t>Oświetl. uliczne Słowiańska /JAR/</t>
  </si>
  <si>
    <t>Oświetl. przejść Jana Pawła II dz.951/178/1</t>
  </si>
  <si>
    <t>Oświetl. przejść 3 Maja</t>
  </si>
  <si>
    <t>Oświetl. przejścia Kościuszki dz.279/Jasna</t>
  </si>
  <si>
    <t>Oświetl. przejść Cieślaka</t>
  </si>
  <si>
    <t>Oświetl. przejść Kopernika</t>
  </si>
  <si>
    <t>Oświetl. uliczne Kościuszki</t>
  </si>
  <si>
    <t>Oświetl. uliczne Pl. Wolności</t>
  </si>
  <si>
    <t>Oświetl. uliczne Rzeczna</t>
  </si>
  <si>
    <t>Oświetl. uliczne Podwale</t>
  </si>
  <si>
    <t>Oświetl. uliczne 1 Maja</t>
  </si>
  <si>
    <t>Oświetl. uliczne Koszalińska</t>
  </si>
  <si>
    <t>Oświetl. parku ul. Kopernika</t>
  </si>
  <si>
    <t>Oświetl. uliczne Reja</t>
  </si>
  <si>
    <t>Oświetl. ścieżki rowerowej ul. Szczecińska</t>
  </si>
  <si>
    <t>Oświetl. ścieżki rowerowej ul. Piłsudskiego</t>
  </si>
  <si>
    <t>Oświatl. uliczne Piotra Skargi Trafo 467</t>
  </si>
  <si>
    <t>Oświetl. uliczne Ordona Trafo 467</t>
  </si>
  <si>
    <t>Oświetl. uliczne Polna Trafo 4690</t>
  </si>
  <si>
    <t>Oswietl. uliczne Barwicka Trafo 1076</t>
  </si>
  <si>
    <t>Oswietl. uliczne Budowlanych Trafo</t>
  </si>
  <si>
    <t>Oświetl. uliczne Jagiełły 1-9 Trafo</t>
  </si>
  <si>
    <t>Oświetl. uliczne Karlińska Trafo 1289</t>
  </si>
  <si>
    <t>Oswietl. uliczne Połczyńska Trafo 1183</t>
  </si>
  <si>
    <t>Oświetl. uliczne Pułaskiego</t>
  </si>
  <si>
    <t>Oświetl. uliczne Koszalińska szafka ZIE</t>
  </si>
  <si>
    <t>Oświetl. uliczne Połczyńska Trafo 1212</t>
  </si>
  <si>
    <t>Oświetl. uliczne Barwicka Trafo 1211</t>
  </si>
  <si>
    <t>Oswietl. uliczne Jeziorna</t>
  </si>
  <si>
    <t>Oswietl. uliczne Mierosławskiego Trafo</t>
  </si>
  <si>
    <t>Oswietl. uliczne Staszica</t>
  </si>
  <si>
    <t xml:space="preserve">Oświetl. uliczne Polna </t>
  </si>
  <si>
    <t>Oświetl. uliczne Pilska</t>
  </si>
  <si>
    <t>Oświetl. uliczne Wyszyńskiego Trafo 661</t>
  </si>
  <si>
    <t>Oświetl. uliczne Wyszyńskiego Trafo 474</t>
  </si>
  <si>
    <t xml:space="preserve">Oświetl. uliczne Derdowskiego </t>
  </si>
  <si>
    <t>Oświetl. uliczne Traugutta</t>
  </si>
  <si>
    <t>Oświetl. uliczne Matejki</t>
  </si>
  <si>
    <t>Oświetl. uliczne Kosińskiego</t>
  </si>
  <si>
    <t>Oświetl. uliczne Klasztorna Trafo 1030</t>
  </si>
  <si>
    <t>Ośrodek wypoczynkowy Mysia Wyspa</t>
  </si>
  <si>
    <t xml:space="preserve">moc </t>
  </si>
  <si>
    <t>kW</t>
  </si>
  <si>
    <t>Oświetl. uliczne 9 Maja</t>
  </si>
  <si>
    <t>Oświetl. uliczne Bukowa</t>
  </si>
  <si>
    <t>Oświetl. uliczne Wiatraczna</t>
  </si>
  <si>
    <t>Oświetl. uliczne + parking Winniczna</t>
  </si>
  <si>
    <t>Oświetl. uliczne Mierosławskiego</t>
  </si>
  <si>
    <t>Oświetl. przejścia Trzesiecka</t>
  </si>
  <si>
    <t>Oświetlenie uliczne Rybacka 1-3</t>
  </si>
  <si>
    <t>Oświetl. parku ul. Mickiewicza</t>
  </si>
  <si>
    <t>Oświetl. parku ul. Lelewela</t>
  </si>
  <si>
    <t>Oświetl. drogowe Marcelin Osiedle</t>
  </si>
  <si>
    <t>Oświetl. parku ul. Ordona dz. Nr 66/6</t>
  </si>
  <si>
    <t>Oświetl. parku ul. Ordona dz. Nr 66/4</t>
  </si>
  <si>
    <t>Punkty poboru energii elektrycznej</t>
  </si>
  <si>
    <t>Obiekty i urządzenia różne</t>
  </si>
  <si>
    <t>Kamery</t>
  </si>
  <si>
    <t xml:space="preserve">Oświetlenie przejścia ul. Ordona </t>
  </si>
  <si>
    <t>Oświetl. uliczne Polna (przy st. Barwicka)</t>
  </si>
  <si>
    <t>Oświetl. drogowe A.Krajowej - rondo</t>
  </si>
  <si>
    <t>Oświetl. uliczne Karlińska UM</t>
  </si>
  <si>
    <t xml:space="preserve">Oświetl. uliczne Mariacka </t>
  </si>
  <si>
    <t>Oświetl. uliczne Mickiewicza Trafo 493</t>
  </si>
  <si>
    <t>Oświetl. Pl.Wolności 18F</t>
  </si>
  <si>
    <t xml:space="preserve">Biuro  Pl. Wolności 13 </t>
  </si>
  <si>
    <t>Taryfa</t>
  </si>
  <si>
    <t>kWh</t>
  </si>
  <si>
    <t>C11</t>
  </si>
  <si>
    <t>C12B</t>
  </si>
  <si>
    <t>C12W</t>
  </si>
  <si>
    <t xml:space="preserve">Oświetl. uliczne Szczecińska </t>
  </si>
  <si>
    <t>Oświetl. uliczne Różana</t>
  </si>
  <si>
    <t>Oświetl. drogowe rondo nr I Kołobrzeska</t>
  </si>
  <si>
    <t>Oświetl. drogowe rondo nr II Trzesiecka</t>
  </si>
  <si>
    <t>przyłącz.</t>
  </si>
  <si>
    <t xml:space="preserve">Oswietl. uliczne Sójcza </t>
  </si>
  <si>
    <t xml:space="preserve">Razem </t>
  </si>
  <si>
    <t xml:space="preserve">Oświetl. uliczne Koszalińska </t>
  </si>
  <si>
    <t>Oświetlenia przejść dla pieszych</t>
  </si>
  <si>
    <t>Oświetlenia uliczne</t>
  </si>
  <si>
    <t xml:space="preserve">Kamera Piłsudskiego </t>
  </si>
  <si>
    <t>Kamera B.Warszawy 50</t>
  </si>
  <si>
    <t>R</t>
  </si>
  <si>
    <t>Kamera Pl.Wolności 8</t>
  </si>
  <si>
    <t>Kamera Wyszyńskiego 14</t>
  </si>
  <si>
    <t>Kamera Wyszyńskiego 36</t>
  </si>
  <si>
    <t>PL 0037540108305854</t>
  </si>
  <si>
    <t>PL 0037540107388394</t>
  </si>
  <si>
    <t>PL 0037540107382233</t>
  </si>
  <si>
    <t>PL 0037540107396680</t>
  </si>
  <si>
    <t>PL 0037540107084765</t>
  </si>
  <si>
    <t>PL 0037540107085270</t>
  </si>
  <si>
    <t>PL 0037540108305955</t>
  </si>
  <si>
    <t>PL 0037540107916844</t>
  </si>
  <si>
    <t>PL 0037540107916743</t>
  </si>
  <si>
    <t>PL 0037540107916642</t>
  </si>
  <si>
    <t>PL 0037540107916440</t>
  </si>
  <si>
    <t>PL 0037540107916541</t>
  </si>
  <si>
    <t>PL 0037540107821561</t>
  </si>
  <si>
    <t>PL 0037540108356677</t>
  </si>
  <si>
    <t>PL 0037540107084159</t>
  </si>
  <si>
    <t>PL 0037540107084260</t>
  </si>
  <si>
    <t>PL 0037540107084866</t>
  </si>
  <si>
    <t>PL 0037540107085169</t>
  </si>
  <si>
    <t>PL 0037540107086179</t>
  </si>
  <si>
    <t>PL 0037540107086280</t>
  </si>
  <si>
    <t>PL 0037540107085876</t>
  </si>
  <si>
    <t>PL 0037540107369705</t>
  </si>
  <si>
    <t>PL 0037540107087290</t>
  </si>
  <si>
    <t>PL 0037540107348079</t>
  </si>
  <si>
    <t>PL 0037540108291609</t>
  </si>
  <si>
    <t>PL 0037540108313837</t>
  </si>
  <si>
    <t>PL 0037540108377087</t>
  </si>
  <si>
    <t>PL 0037540108247856</t>
  </si>
  <si>
    <t>PL 0037540000008182</t>
  </si>
  <si>
    <t>PL 0037540108408211</t>
  </si>
  <si>
    <t>PL 0037540108408312</t>
  </si>
  <si>
    <t>PL 0037540108408817</t>
  </si>
  <si>
    <t>PL 0037540000008283</t>
  </si>
  <si>
    <t>PL 0037540108442664</t>
  </si>
  <si>
    <t>PL 0037540108442765</t>
  </si>
  <si>
    <t>PL 0037540108445896</t>
  </si>
  <si>
    <t>PL 0037540108468128</t>
  </si>
  <si>
    <t>PL 0037540108474390</t>
  </si>
  <si>
    <t>PL 0037540108484191</t>
  </si>
  <si>
    <t>PL 0037540108485205</t>
  </si>
  <si>
    <t>PL 0037540108637270</t>
  </si>
  <si>
    <t>Boisko sportowe - studnia głębinowa Sójcza</t>
  </si>
  <si>
    <t>PL 0037540108642930</t>
  </si>
  <si>
    <t>PL 0037540107817824</t>
  </si>
  <si>
    <t>PL 0037540107981209</t>
  </si>
  <si>
    <t>PL 0037540108328486</t>
  </si>
  <si>
    <t>PL 0037540108341321</t>
  </si>
  <si>
    <t>PL 0037540107811457</t>
  </si>
  <si>
    <t>PL 0037540107817925</t>
  </si>
  <si>
    <t>PL 0037540108341523</t>
  </si>
  <si>
    <t>PL 0037540108341624</t>
  </si>
  <si>
    <t>PL 0037540108143176</t>
  </si>
  <si>
    <t>PL 0037540108337176</t>
  </si>
  <si>
    <t>PL 0037540108337277</t>
  </si>
  <si>
    <t>PL 0037540108339705</t>
  </si>
  <si>
    <t>PL 0037540108339604</t>
  </si>
  <si>
    <t>PL 0037540108339503</t>
  </si>
  <si>
    <t>PL 0037540108339402</t>
  </si>
  <si>
    <t>PL 0037540108339806</t>
  </si>
  <si>
    <t>PL 0037540108474087</t>
  </si>
  <si>
    <t>PL 0037540108474188</t>
  </si>
  <si>
    <t>PL 0037540108502480</t>
  </si>
  <si>
    <t>PL 0037540108526227</t>
  </si>
  <si>
    <t>PL 0037540107967869</t>
  </si>
  <si>
    <t>PL 0037540107963829</t>
  </si>
  <si>
    <t>PL 0037540107964334</t>
  </si>
  <si>
    <t>PL 0037540107837022</t>
  </si>
  <si>
    <t>PL 0037540107837123</t>
  </si>
  <si>
    <t>PL 0037540107837224</t>
  </si>
  <si>
    <t>PL 0037540107837325</t>
  </si>
  <si>
    <t>PL 0037540108451758</t>
  </si>
  <si>
    <t>PL 0037540107088001</t>
  </si>
  <si>
    <t>PL 0037540107345352</t>
  </si>
  <si>
    <t>PL 0037540104004714</t>
  </si>
  <si>
    <t>PL 0037540108436196</t>
  </si>
  <si>
    <t>PL 0037540107816006</t>
  </si>
  <si>
    <t>PL 0037540107818026</t>
  </si>
  <si>
    <t>PL 0037540107817420</t>
  </si>
  <si>
    <t>PL 0037540107817622</t>
  </si>
  <si>
    <t>Kamera Koszalińska 9/9</t>
  </si>
  <si>
    <t>PL 0037540108143277</t>
  </si>
  <si>
    <t>PL 0037540108337075</t>
  </si>
  <si>
    <t>PL 0037540107376573</t>
  </si>
  <si>
    <t>PL 0037540107433460</t>
  </si>
  <si>
    <t>PL 0037540107427194</t>
  </si>
  <si>
    <t>PL 0037540107084462</t>
  </si>
  <si>
    <t>PL 0037540104914793</t>
  </si>
  <si>
    <t>PL 0037540107085977</t>
  </si>
  <si>
    <t>PL 0037540107166005</t>
  </si>
  <si>
    <t>PL 0037540107368893</t>
  </si>
  <si>
    <t>PL 0037540107824389</t>
  </si>
  <si>
    <t>PL 0037540108231183</t>
  </si>
  <si>
    <t>PL 0037540108231284</t>
  </si>
  <si>
    <t>PL 0037540108310504</t>
  </si>
  <si>
    <t>PL 0037540108310605</t>
  </si>
  <si>
    <t>PL 0037540108469037</t>
  </si>
  <si>
    <t xml:space="preserve">Oświetl. uliczne Kołobrzeska </t>
  </si>
  <si>
    <t>PL 0037540108476717</t>
  </si>
  <si>
    <t>PL 0037540108644950</t>
  </si>
  <si>
    <t>PL 0037540107977771</t>
  </si>
  <si>
    <t>PL 0037540107980805</t>
  </si>
  <si>
    <t>PL 0037540107609171</t>
  </si>
  <si>
    <t>PL 0037540108474289</t>
  </si>
  <si>
    <t>PL 0037540108644647</t>
  </si>
  <si>
    <t>B21</t>
  </si>
  <si>
    <t>Nr PPE</t>
  </si>
  <si>
    <t>PL 0037540108644849</t>
  </si>
  <si>
    <t>PL 0037540108678696</t>
  </si>
  <si>
    <t>Oświetlenie uliczne Waryńskiego</t>
  </si>
  <si>
    <t>PL 0037540108677585</t>
  </si>
  <si>
    <t>Oświetl. uliczne Poniatowskiego dz. 13-644/11</t>
  </si>
  <si>
    <t>PL 0037540108711032</t>
  </si>
  <si>
    <t>Oświetl. uliczne Wypoczynkowa</t>
  </si>
  <si>
    <t>Oświetl. uliczne Szafera dz. 90/8, 20/24, 22</t>
  </si>
  <si>
    <t>PL 0037540108367892</t>
  </si>
  <si>
    <t>Oświetl. uliczne Wierzbowa</t>
  </si>
  <si>
    <t>Oświetl. uliczne ciąg pieszo-jezdny 28 Lutego</t>
  </si>
  <si>
    <t>Oświetl. uliczne Kopernika dz. 13-515, 513/17</t>
  </si>
  <si>
    <t>PL 0037540108639088</t>
  </si>
  <si>
    <t>Załącznik Nr 1.1</t>
  </si>
  <si>
    <t xml:space="preserve">           Wykaz punktów poboru energii elektrycznej PPE, będących własnością</t>
  </si>
  <si>
    <t>PL 0037540000026710</t>
  </si>
  <si>
    <t>Oświetl. Osiedla Budowlanych dz. 07-480/11</t>
  </si>
  <si>
    <t>PL 0037540108720631</t>
  </si>
  <si>
    <t>PL 0037540108721540</t>
  </si>
  <si>
    <t>szczyt</t>
  </si>
  <si>
    <t>pozaszczyt</t>
  </si>
  <si>
    <t xml:space="preserve">                       C12A</t>
  </si>
  <si>
    <t>dzień</t>
  </si>
  <si>
    <t>noc</t>
  </si>
  <si>
    <t>l.p.</t>
  </si>
  <si>
    <t>Oświetl. boiska ul. G.Narutowicza dz. 13-12</t>
  </si>
  <si>
    <t>PL 0037540000040309</t>
  </si>
  <si>
    <t>PL 0037540000040101</t>
  </si>
  <si>
    <t>Oświetl. uliczne 1 Maja dz. 20, 563</t>
  </si>
  <si>
    <t>Oświetlenie uliczne Harcerska dz. 21-25/5, 21-26</t>
  </si>
  <si>
    <t>Oświetlenie uliczne Kwiatowa dz. 20-55, 51/21</t>
  </si>
  <si>
    <t>PL 0037540000059101</t>
  </si>
  <si>
    <t>PL 0037540000059008</t>
  </si>
  <si>
    <t>PL 0037540000053102</t>
  </si>
  <si>
    <t>Oświetl. uliczne Żeglarska, Brzegowa dz. 28-250</t>
  </si>
  <si>
    <t>Stanica wędkarska ul. Kilińskiego dz.12-56/3, 55/2</t>
  </si>
  <si>
    <t>PL 0037540000087208</t>
  </si>
  <si>
    <t>PL 0037540000079301</t>
  </si>
  <si>
    <t>PL 0037540000079104</t>
  </si>
  <si>
    <t>Oświetl. uliczne - budowa drogi komunikującej spółki miejskiej z ul.Cieślaka dz. 14-16/4, 14/8,</t>
  </si>
  <si>
    <t>Oświetlenie parkowe fontanny i parku zasil. amfiteatr, ul.Kopernika dz. 13-513/28, 515, 582/4</t>
  </si>
  <si>
    <t>PL 0037540000079208</t>
  </si>
  <si>
    <t xml:space="preserve">Oświetlenie parkingu ul.Bukowa dz.18-465/2, 46/3, 431, 38/1 </t>
  </si>
  <si>
    <t>Oświetlenie uliczne ul.Boczna dz. 22-86, 85, 31/11, 23/, 24/22</t>
  </si>
  <si>
    <t xml:space="preserve">Oświetlenie uliczne ul. Wyszyńskiego </t>
  </si>
  <si>
    <t>Płatnik - Urząd Miasta, Plac Wolności 13,             78-400 Szczecinek</t>
  </si>
  <si>
    <t>C12A</t>
  </si>
  <si>
    <t>PL 0037540000110404</t>
  </si>
  <si>
    <t>PL 0037540108426702</t>
  </si>
  <si>
    <t>Fontanny Plac Wolności, dz. 209/2-13</t>
  </si>
  <si>
    <t>NIP 6730010209</t>
  </si>
  <si>
    <t xml:space="preserve">           Miasta Szczecinek, Plac Wolności 13, 78-400 Szczecinek, NIP 6730010209</t>
  </si>
  <si>
    <t>Oświetlenie uliczne Turystyczna dz. 28-230/9</t>
  </si>
  <si>
    <t>PL 0037540000153601</t>
  </si>
  <si>
    <t>Kamera ul. 28 Lutego 17 dz. 142</t>
  </si>
  <si>
    <t>PL 0037540000163203</t>
  </si>
  <si>
    <t>Oświetlenie uliczne Wypoczynkowa dz. 28-227/1</t>
  </si>
  <si>
    <t>PL 0037540000080200</t>
  </si>
  <si>
    <t>Oświetlenie ścieżki rowerowej ul.Słupska          dz. 15-31/11, 31/9, 32, 33/2, 121/3, 121/4</t>
  </si>
  <si>
    <t>PL 0037540000164606</t>
  </si>
  <si>
    <t xml:space="preserve">Oświetlenie uliczne Mestwina dz. 887/6, 930/8, 855 </t>
  </si>
  <si>
    <t>PL 0037540000177202</t>
  </si>
  <si>
    <t>Rozbudowa Ratusza ul. 1 Maja 3-5</t>
  </si>
  <si>
    <t>Oświetl. drogowe rondo nr IV  Trzesieka</t>
  </si>
  <si>
    <t xml:space="preserve"> C12B</t>
  </si>
  <si>
    <t xml:space="preserve">         Szacunkowe zużycie energii elektrycznej  od 01.01.2018 r. do 31.12.2018 r.                    </t>
  </si>
  <si>
    <t>1-stref.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</si>
</sst>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0\ _z_ł_-;\-* #,##0.00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33" borderId="23" xfId="0" applyFont="1" applyFill="1" applyBorder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5" fillId="33" borderId="24" xfId="0" applyNumberFormat="1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1" fillId="33" borderId="0" xfId="0" applyNumberFormat="1" applyFont="1" applyFill="1" applyBorder="1" applyAlignment="1">
      <alignment/>
    </xf>
    <xf numFmtId="173" fontId="1" fillId="0" borderId="14" xfId="0" applyNumberFormat="1" applyFont="1" applyBorder="1" applyAlignment="1">
      <alignment horizontal="center" vertical="center"/>
    </xf>
    <xf numFmtId="173" fontId="1" fillId="0" borderId="14" xfId="0" applyNumberFormat="1" applyFont="1" applyFill="1" applyBorder="1" applyAlignment="1">
      <alignment horizontal="center" vertical="center"/>
    </xf>
    <xf numFmtId="173" fontId="1" fillId="0" borderId="0" xfId="0" applyNumberFormat="1" applyFont="1" applyAlignment="1">
      <alignment/>
    </xf>
    <xf numFmtId="0" fontId="1" fillId="0" borderId="25" xfId="0" applyFont="1" applyBorder="1" applyAlignment="1">
      <alignment vertical="center"/>
    </xf>
    <xf numFmtId="0" fontId="5" fillId="0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3" fontId="1" fillId="0" borderId="14" xfId="42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42" applyNumberFormat="1" applyFont="1" applyFill="1" applyBorder="1" applyAlignment="1">
      <alignment horizontal="right" vertical="center"/>
    </xf>
    <xf numFmtId="173" fontId="1" fillId="0" borderId="14" xfId="0" applyNumberFormat="1" applyFont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73" fontId="5" fillId="33" borderId="32" xfId="0" applyNumberFormat="1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73" fontId="1" fillId="0" borderId="27" xfId="0" applyNumberFormat="1" applyFont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173" fontId="5" fillId="33" borderId="26" xfId="0" applyNumberFormat="1" applyFont="1" applyFill="1" applyBorder="1" applyAlignment="1">
      <alignment horizontal="center"/>
    </xf>
    <xf numFmtId="3" fontId="5" fillId="33" borderId="26" xfId="42" applyNumberFormat="1" applyFont="1" applyFill="1" applyBorder="1" applyAlignment="1">
      <alignment horizontal="right" vertical="center"/>
    </xf>
    <xf numFmtId="167" fontId="5" fillId="33" borderId="28" xfId="42" applyNumberFormat="1" applyFont="1" applyFill="1" applyBorder="1" applyAlignment="1">
      <alignment horizontal="center"/>
    </xf>
    <xf numFmtId="167" fontId="5" fillId="33" borderId="29" xfId="42" applyNumberFormat="1" applyFont="1" applyFill="1" applyBorder="1" applyAlignment="1">
      <alignment horizontal="center"/>
    </xf>
    <xf numFmtId="173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173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="110" zoomScaleNormal="110" zoomScalePageLayoutView="120" workbookViewId="0" topLeftCell="A1">
      <selection activeCell="P7" sqref="P7"/>
    </sheetView>
  </sheetViews>
  <sheetFormatPr defaultColWidth="9.140625" defaultRowHeight="12.75"/>
  <cols>
    <col min="1" max="1" width="4.00390625" style="17" customWidth="1"/>
    <col min="2" max="2" width="35.140625" style="10" customWidth="1"/>
    <col min="3" max="3" width="7.00390625" style="30" customWidth="1"/>
    <col min="4" max="4" width="7.57421875" style="10" customWidth="1"/>
    <col min="5" max="5" width="8.28125" style="10" customWidth="1"/>
    <col min="6" max="6" width="7.00390625" style="10" customWidth="1"/>
    <col min="7" max="7" width="8.140625" style="10" customWidth="1"/>
    <col min="8" max="8" width="6.57421875" style="10" customWidth="1"/>
    <col min="9" max="9" width="7.8515625" style="10" customWidth="1"/>
    <col min="10" max="10" width="9.28125" style="10" customWidth="1"/>
    <col min="11" max="11" width="6.8515625" style="10" customWidth="1"/>
    <col min="12" max="12" width="7.28125" style="10" customWidth="1"/>
    <col min="13" max="13" width="6.140625" style="10" customWidth="1"/>
    <col min="14" max="14" width="18.57421875" style="10" customWidth="1"/>
    <col min="15" max="16384" width="9.140625" style="10" customWidth="1"/>
  </cols>
  <sheetData>
    <row r="1" ht="15">
      <c r="M1" s="1" t="s">
        <v>229</v>
      </c>
    </row>
    <row r="2" spans="2:14" ht="15">
      <c r="B2" s="3" t="s">
        <v>230</v>
      </c>
      <c r="C2" s="31"/>
      <c r="D2" s="3"/>
      <c r="E2" s="3"/>
      <c r="F2" s="3"/>
      <c r="G2" s="3"/>
      <c r="H2" s="3"/>
      <c r="M2" s="1"/>
      <c r="N2" s="1"/>
    </row>
    <row r="3" spans="1:14" ht="15">
      <c r="A3" s="20"/>
      <c r="B3" s="3" t="s">
        <v>267</v>
      </c>
      <c r="C3" s="31"/>
      <c r="D3" s="3"/>
      <c r="E3" s="3"/>
      <c r="F3" s="3"/>
      <c r="G3" s="3"/>
      <c r="M3" s="1" t="s">
        <v>266</v>
      </c>
      <c r="N3" s="2"/>
    </row>
    <row r="4" ht="15" thickBot="1">
      <c r="B4" s="2"/>
    </row>
    <row r="5" spans="1:14" ht="12.75">
      <c r="A5" s="21" t="s">
        <v>240</v>
      </c>
      <c r="B5" s="14" t="s">
        <v>78</v>
      </c>
      <c r="C5" s="32" t="s">
        <v>64</v>
      </c>
      <c r="D5" s="77" t="s">
        <v>281</v>
      </c>
      <c r="E5" s="78"/>
      <c r="F5" s="78"/>
      <c r="G5" s="78"/>
      <c r="H5" s="78"/>
      <c r="I5" s="78"/>
      <c r="J5" s="78"/>
      <c r="K5" s="78"/>
      <c r="L5" s="79"/>
      <c r="M5" s="52"/>
      <c r="N5" s="15"/>
    </row>
    <row r="6" spans="1:14" ht="24" customHeight="1">
      <c r="A6" s="22"/>
      <c r="B6" s="16" t="s">
        <v>261</v>
      </c>
      <c r="C6" s="33" t="s">
        <v>98</v>
      </c>
      <c r="D6" s="75" t="s">
        <v>280</v>
      </c>
      <c r="E6" s="76"/>
      <c r="F6" s="75" t="s">
        <v>93</v>
      </c>
      <c r="G6" s="76"/>
      <c r="H6" s="8" t="s">
        <v>91</v>
      </c>
      <c r="I6" s="4" t="s">
        <v>237</v>
      </c>
      <c r="J6" s="4"/>
      <c r="K6" s="8" t="s">
        <v>106</v>
      </c>
      <c r="L6" s="8" t="s">
        <v>214</v>
      </c>
      <c r="M6" s="11" t="s">
        <v>89</v>
      </c>
      <c r="N6" s="12" t="s">
        <v>215</v>
      </c>
    </row>
    <row r="7" spans="1:14" ht="24" customHeight="1">
      <c r="A7" s="59"/>
      <c r="B7" s="58"/>
      <c r="C7" s="54"/>
      <c r="D7" s="8" t="s">
        <v>238</v>
      </c>
      <c r="E7" s="8" t="s">
        <v>239</v>
      </c>
      <c r="F7" s="8" t="s">
        <v>238</v>
      </c>
      <c r="G7" s="8" t="s">
        <v>239</v>
      </c>
      <c r="H7" s="8" t="s">
        <v>282</v>
      </c>
      <c r="I7" s="8" t="s">
        <v>235</v>
      </c>
      <c r="J7" s="8" t="s">
        <v>236</v>
      </c>
      <c r="K7" s="9" t="s">
        <v>282</v>
      </c>
      <c r="L7" s="8" t="s">
        <v>282</v>
      </c>
      <c r="M7" s="55"/>
      <c r="N7" s="56"/>
    </row>
    <row r="8" spans="1:14" ht="13.5" thickBot="1">
      <c r="A8" s="38"/>
      <c r="B8" s="39"/>
      <c r="C8" s="57" t="s">
        <v>65</v>
      </c>
      <c r="D8" s="40" t="s">
        <v>90</v>
      </c>
      <c r="E8" s="40" t="s">
        <v>90</v>
      </c>
      <c r="F8" s="40" t="s">
        <v>90</v>
      </c>
      <c r="G8" s="40" t="s">
        <v>90</v>
      </c>
      <c r="H8" s="40" t="s">
        <v>90</v>
      </c>
      <c r="I8" s="40" t="s">
        <v>90</v>
      </c>
      <c r="J8" s="40" t="s">
        <v>90</v>
      </c>
      <c r="K8" s="40" t="s">
        <v>90</v>
      </c>
      <c r="L8" s="40" t="s">
        <v>90</v>
      </c>
      <c r="M8" s="41"/>
      <c r="N8" s="42"/>
    </row>
    <row r="9" spans="1:14" ht="12.75">
      <c r="A9" s="23"/>
      <c r="B9" s="5" t="s">
        <v>79</v>
      </c>
      <c r="C9" s="34"/>
      <c r="D9" s="8"/>
      <c r="E9" s="8"/>
      <c r="F9" s="8"/>
      <c r="G9" s="8"/>
      <c r="H9" s="8"/>
      <c r="I9" s="8"/>
      <c r="J9" s="8"/>
      <c r="K9" s="9"/>
      <c r="L9" s="8"/>
      <c r="M9" s="6"/>
      <c r="N9" s="7"/>
    </row>
    <row r="10" spans="1:14" ht="12.75">
      <c r="A10" s="24">
        <v>1</v>
      </c>
      <c r="B10" s="44" t="s">
        <v>5</v>
      </c>
      <c r="C10" s="35">
        <v>1</v>
      </c>
      <c r="D10" s="48">
        <v>76</v>
      </c>
      <c r="E10" s="48">
        <v>50</v>
      </c>
      <c r="F10" s="48"/>
      <c r="G10" s="48"/>
      <c r="H10" s="48"/>
      <c r="I10" s="43"/>
      <c r="J10" s="43"/>
      <c r="K10" s="43"/>
      <c r="L10" s="43"/>
      <c r="M10" s="26" t="s">
        <v>92</v>
      </c>
      <c r="N10" s="26" t="s">
        <v>110</v>
      </c>
    </row>
    <row r="11" spans="1:14" ht="12.75">
      <c r="A11" s="24">
        <v>2</v>
      </c>
      <c r="B11" s="44" t="s">
        <v>6</v>
      </c>
      <c r="C11" s="35">
        <v>0.5</v>
      </c>
      <c r="D11" s="48">
        <v>30</v>
      </c>
      <c r="E11" s="48">
        <v>20</v>
      </c>
      <c r="F11" s="48"/>
      <c r="G11" s="48"/>
      <c r="H11" s="48"/>
      <c r="I11" s="43"/>
      <c r="J11" s="43"/>
      <c r="K11" s="43"/>
      <c r="L11" s="43"/>
      <c r="M11" s="26" t="s">
        <v>92</v>
      </c>
      <c r="N11" s="26" t="s">
        <v>116</v>
      </c>
    </row>
    <row r="12" spans="1:14" ht="12.75">
      <c r="A12" s="24">
        <v>3</v>
      </c>
      <c r="B12" s="44" t="s">
        <v>3</v>
      </c>
      <c r="C12" s="35">
        <v>3.5</v>
      </c>
      <c r="D12" s="48"/>
      <c r="E12" s="48"/>
      <c r="F12" s="48"/>
      <c r="G12" s="48"/>
      <c r="H12" s="48">
        <v>1962</v>
      </c>
      <c r="I12" s="43"/>
      <c r="J12" s="43"/>
      <c r="K12" s="43"/>
      <c r="L12" s="43"/>
      <c r="M12" s="26" t="s">
        <v>91</v>
      </c>
      <c r="N12" s="26" t="s">
        <v>175</v>
      </c>
    </row>
    <row r="13" spans="1:14" ht="12.75">
      <c r="A13" s="24">
        <v>4</v>
      </c>
      <c r="B13" s="44" t="s">
        <v>2</v>
      </c>
      <c r="C13" s="35">
        <v>30</v>
      </c>
      <c r="D13" s="48"/>
      <c r="E13" s="48"/>
      <c r="F13" s="48"/>
      <c r="G13" s="48"/>
      <c r="H13" s="48">
        <v>230</v>
      </c>
      <c r="I13" s="49"/>
      <c r="J13" s="49"/>
      <c r="K13" s="43"/>
      <c r="L13" s="43"/>
      <c r="M13" s="26" t="s">
        <v>91</v>
      </c>
      <c r="N13" s="26" t="s">
        <v>174</v>
      </c>
    </row>
    <row r="14" spans="1:14" ht="12.75">
      <c r="A14" s="24">
        <v>5</v>
      </c>
      <c r="B14" s="44" t="s">
        <v>0</v>
      </c>
      <c r="C14" s="35">
        <v>3.5</v>
      </c>
      <c r="D14" s="48"/>
      <c r="E14" s="48"/>
      <c r="F14" s="48"/>
      <c r="G14" s="48"/>
      <c r="H14" s="48">
        <v>4058</v>
      </c>
      <c r="I14" s="49"/>
      <c r="J14" s="49"/>
      <c r="K14" s="43"/>
      <c r="L14" s="43"/>
      <c r="M14" s="26" t="s">
        <v>91</v>
      </c>
      <c r="N14" s="26" t="s">
        <v>211</v>
      </c>
    </row>
    <row r="15" spans="1:14" ht="12.75">
      <c r="A15" s="24">
        <v>6</v>
      </c>
      <c r="B15" s="44" t="s">
        <v>1</v>
      </c>
      <c r="C15" s="35">
        <v>4</v>
      </c>
      <c r="D15" s="48"/>
      <c r="E15" s="48"/>
      <c r="F15" s="48"/>
      <c r="G15" s="48"/>
      <c r="H15" s="48">
        <v>100</v>
      </c>
      <c r="I15" s="49"/>
      <c r="J15" s="49"/>
      <c r="K15" s="43"/>
      <c r="L15" s="43"/>
      <c r="M15" s="26" t="s">
        <v>91</v>
      </c>
      <c r="N15" s="26" t="s">
        <v>209</v>
      </c>
    </row>
    <row r="16" spans="1:14" ht="12.75">
      <c r="A16" s="24">
        <v>7</v>
      </c>
      <c r="B16" s="44" t="s">
        <v>88</v>
      </c>
      <c r="C16" s="36">
        <v>30</v>
      </c>
      <c r="D16" s="50"/>
      <c r="E16" s="50"/>
      <c r="F16" s="50"/>
      <c r="G16" s="50"/>
      <c r="H16" s="48"/>
      <c r="I16" s="49">
        <v>48000</v>
      </c>
      <c r="J16" s="49">
        <v>112000</v>
      </c>
      <c r="K16" s="43"/>
      <c r="L16" s="43"/>
      <c r="M16" s="26" t="s">
        <v>262</v>
      </c>
      <c r="N16" s="26" t="s">
        <v>183</v>
      </c>
    </row>
    <row r="17" spans="1:14" ht="12.75">
      <c r="A17" s="24">
        <v>8</v>
      </c>
      <c r="B17" s="44" t="s">
        <v>278</v>
      </c>
      <c r="C17" s="36">
        <v>35</v>
      </c>
      <c r="D17" s="50"/>
      <c r="E17" s="50"/>
      <c r="F17" s="50"/>
      <c r="G17" s="50"/>
      <c r="H17" s="50"/>
      <c r="I17" s="49">
        <v>30000</v>
      </c>
      <c r="J17" s="49">
        <v>70000</v>
      </c>
      <c r="K17" s="43"/>
      <c r="L17" s="43"/>
      <c r="M17" s="26" t="s">
        <v>262</v>
      </c>
      <c r="N17" s="26" t="s">
        <v>217</v>
      </c>
    </row>
    <row r="18" spans="1:14" ht="12.75">
      <c r="A18" s="24">
        <v>9</v>
      </c>
      <c r="B18" s="44" t="s">
        <v>151</v>
      </c>
      <c r="C18" s="36">
        <v>10</v>
      </c>
      <c r="D18" s="50">
        <v>2000</v>
      </c>
      <c r="E18" s="50">
        <v>2000</v>
      </c>
      <c r="F18" s="50"/>
      <c r="G18" s="50"/>
      <c r="H18" s="48"/>
      <c r="I18" s="49"/>
      <c r="J18" s="49"/>
      <c r="K18" s="43"/>
      <c r="L18" s="43"/>
      <c r="M18" s="26" t="s">
        <v>92</v>
      </c>
      <c r="N18" s="26" t="s">
        <v>152</v>
      </c>
    </row>
    <row r="19" spans="1:14" ht="12.75">
      <c r="A19" s="24">
        <v>10</v>
      </c>
      <c r="B19" s="44" t="s">
        <v>241</v>
      </c>
      <c r="C19" s="35">
        <v>10.5</v>
      </c>
      <c r="D19" s="48">
        <v>1800</v>
      </c>
      <c r="E19" s="48">
        <v>3800</v>
      </c>
      <c r="F19" s="48"/>
      <c r="G19" s="48"/>
      <c r="H19" s="48"/>
      <c r="I19" s="43"/>
      <c r="J19" s="43"/>
      <c r="K19" s="43"/>
      <c r="L19" s="43"/>
      <c r="M19" s="26" t="s">
        <v>92</v>
      </c>
      <c r="N19" s="26" t="s">
        <v>243</v>
      </c>
    </row>
    <row r="20" spans="1:14" ht="12.75">
      <c r="A20" s="24">
        <v>11</v>
      </c>
      <c r="B20" s="44" t="s">
        <v>251</v>
      </c>
      <c r="C20" s="35">
        <v>13</v>
      </c>
      <c r="D20" s="48">
        <v>700</v>
      </c>
      <c r="E20" s="48">
        <v>2300</v>
      </c>
      <c r="F20" s="48"/>
      <c r="G20" s="48"/>
      <c r="H20" s="48"/>
      <c r="I20" s="43"/>
      <c r="J20" s="43"/>
      <c r="K20" s="43"/>
      <c r="L20" s="43"/>
      <c r="M20" s="26" t="s">
        <v>92</v>
      </c>
      <c r="N20" s="26" t="s">
        <v>252</v>
      </c>
    </row>
    <row r="21" spans="1:14" ht="26.25" customHeight="1">
      <c r="A21" s="24">
        <v>12</v>
      </c>
      <c r="B21" s="47" t="s">
        <v>256</v>
      </c>
      <c r="C21" s="35">
        <v>12.5</v>
      </c>
      <c r="D21" s="48">
        <v>9400</v>
      </c>
      <c r="E21" s="48">
        <v>14600</v>
      </c>
      <c r="F21" s="48"/>
      <c r="G21" s="48"/>
      <c r="H21" s="48"/>
      <c r="I21" s="43"/>
      <c r="J21" s="43"/>
      <c r="K21" s="43"/>
      <c r="L21" s="43"/>
      <c r="M21" s="26" t="s">
        <v>92</v>
      </c>
      <c r="N21" s="26" t="s">
        <v>253</v>
      </c>
    </row>
    <row r="22" spans="1:14" s="18" customFormat="1" ht="12.75" customHeight="1">
      <c r="A22" s="24">
        <v>13</v>
      </c>
      <c r="B22" s="60" t="s">
        <v>265</v>
      </c>
      <c r="C22" s="35">
        <v>30</v>
      </c>
      <c r="D22" s="48"/>
      <c r="E22" s="48"/>
      <c r="F22" s="48"/>
      <c r="G22" s="48"/>
      <c r="H22" s="48"/>
      <c r="I22" s="49">
        <v>15000</v>
      </c>
      <c r="J22" s="49">
        <v>45000</v>
      </c>
      <c r="K22" s="49"/>
      <c r="L22" s="49"/>
      <c r="M22" s="26" t="s">
        <v>262</v>
      </c>
      <c r="N22" s="26" t="s">
        <v>263</v>
      </c>
    </row>
    <row r="23" spans="1:14" ht="12.75">
      <c r="A23" s="24">
        <v>14</v>
      </c>
      <c r="B23" s="46" t="s">
        <v>63</v>
      </c>
      <c r="C23" s="36">
        <v>78</v>
      </c>
      <c r="D23" s="50"/>
      <c r="E23" s="50"/>
      <c r="F23" s="50"/>
      <c r="G23" s="50"/>
      <c r="H23" s="43"/>
      <c r="I23" s="43"/>
      <c r="J23" s="43"/>
      <c r="K23" s="43"/>
      <c r="L23" s="50">
        <v>35000</v>
      </c>
      <c r="M23" s="26" t="s">
        <v>214</v>
      </c>
      <c r="N23" s="26" t="s">
        <v>180</v>
      </c>
    </row>
    <row r="24" spans="1:14" ht="12.75">
      <c r="A24" s="25"/>
      <c r="B24" s="27" t="s">
        <v>80</v>
      </c>
      <c r="C24" s="69"/>
      <c r="D24" s="70"/>
      <c r="E24" s="70"/>
      <c r="F24" s="70"/>
      <c r="G24" s="70"/>
      <c r="H24" s="70"/>
      <c r="I24" s="71"/>
      <c r="J24" s="70"/>
      <c r="K24" s="70"/>
      <c r="L24" s="70"/>
      <c r="M24" s="72"/>
      <c r="N24" s="72"/>
    </row>
    <row r="25" spans="1:14" ht="12.75">
      <c r="A25" s="24">
        <v>15</v>
      </c>
      <c r="B25" s="44" t="s">
        <v>9</v>
      </c>
      <c r="C25" s="35">
        <v>0.5</v>
      </c>
      <c r="D25" s="48"/>
      <c r="E25" s="48"/>
      <c r="F25" s="48"/>
      <c r="G25" s="48"/>
      <c r="H25" s="48"/>
      <c r="I25" s="49">
        <v>130</v>
      </c>
      <c r="J25" s="49">
        <v>440</v>
      </c>
      <c r="K25" s="43"/>
      <c r="L25" s="43"/>
      <c r="M25" s="26" t="s">
        <v>262</v>
      </c>
      <c r="N25" s="26" t="s">
        <v>186</v>
      </c>
    </row>
    <row r="26" spans="1:14" s="18" customFormat="1" ht="12.75" customHeight="1">
      <c r="A26" s="24">
        <v>16</v>
      </c>
      <c r="B26" s="60" t="s">
        <v>270</v>
      </c>
      <c r="C26" s="35">
        <v>0.5</v>
      </c>
      <c r="D26" s="48"/>
      <c r="E26" s="48"/>
      <c r="F26" s="48"/>
      <c r="G26" s="48"/>
      <c r="H26" s="48"/>
      <c r="I26" s="49">
        <v>240</v>
      </c>
      <c r="J26" s="49">
        <v>810</v>
      </c>
      <c r="K26" s="49"/>
      <c r="L26" s="49"/>
      <c r="M26" s="26" t="s">
        <v>262</v>
      </c>
      <c r="N26" s="26" t="s">
        <v>271</v>
      </c>
    </row>
    <row r="27" spans="1:14" ht="12.75">
      <c r="A27" s="24">
        <v>17</v>
      </c>
      <c r="B27" s="44" t="s">
        <v>18</v>
      </c>
      <c r="C27" s="35">
        <v>0.5</v>
      </c>
      <c r="D27" s="48"/>
      <c r="E27" s="48"/>
      <c r="F27" s="48"/>
      <c r="G27" s="48"/>
      <c r="H27" s="48"/>
      <c r="I27" s="49">
        <v>120</v>
      </c>
      <c r="J27" s="49">
        <v>408</v>
      </c>
      <c r="K27" s="43"/>
      <c r="L27" s="43"/>
      <c r="M27" s="26" t="s">
        <v>262</v>
      </c>
      <c r="N27" s="26" t="s">
        <v>168</v>
      </c>
    </row>
    <row r="28" spans="1:14" ht="12.75">
      <c r="A28" s="24">
        <v>18</v>
      </c>
      <c r="B28" s="13" t="s">
        <v>19</v>
      </c>
      <c r="C28" s="35">
        <v>0.5</v>
      </c>
      <c r="D28" s="48"/>
      <c r="E28" s="48"/>
      <c r="F28" s="48"/>
      <c r="G28" s="48"/>
      <c r="H28" s="48"/>
      <c r="I28" s="49">
        <v>130</v>
      </c>
      <c r="J28" s="49">
        <v>574</v>
      </c>
      <c r="K28" s="43"/>
      <c r="L28" s="43"/>
      <c r="M28" s="26" t="s">
        <v>262</v>
      </c>
      <c r="N28" s="26" t="s">
        <v>156</v>
      </c>
    </row>
    <row r="29" spans="1:14" ht="12.75">
      <c r="A29" s="24">
        <v>19</v>
      </c>
      <c r="B29" s="13" t="s">
        <v>21</v>
      </c>
      <c r="C29" s="35">
        <v>0.5</v>
      </c>
      <c r="D29" s="48"/>
      <c r="E29" s="48"/>
      <c r="F29" s="48"/>
      <c r="G29" s="48"/>
      <c r="H29" s="48"/>
      <c r="I29" s="49">
        <v>130</v>
      </c>
      <c r="J29" s="49">
        <v>440</v>
      </c>
      <c r="K29" s="43"/>
      <c r="L29" s="43"/>
      <c r="M29" s="26" t="s">
        <v>262</v>
      </c>
      <c r="N29" s="26" t="s">
        <v>160</v>
      </c>
    </row>
    <row r="30" spans="1:14" ht="12.75">
      <c r="A30" s="24">
        <v>20</v>
      </c>
      <c r="B30" s="13" t="s">
        <v>16</v>
      </c>
      <c r="C30" s="35">
        <v>0.5</v>
      </c>
      <c r="D30" s="48"/>
      <c r="E30" s="48"/>
      <c r="F30" s="48"/>
      <c r="G30" s="48"/>
      <c r="H30" s="48"/>
      <c r="I30" s="49">
        <v>150</v>
      </c>
      <c r="J30" s="49">
        <v>502</v>
      </c>
      <c r="K30" s="43"/>
      <c r="L30" s="43"/>
      <c r="M30" s="26" t="s">
        <v>262</v>
      </c>
      <c r="N30" s="26" t="s">
        <v>165</v>
      </c>
    </row>
    <row r="31" spans="1:14" ht="12.75">
      <c r="A31" s="24">
        <v>21</v>
      </c>
      <c r="B31" s="13" t="s">
        <v>105</v>
      </c>
      <c r="C31" s="35">
        <v>0.02</v>
      </c>
      <c r="D31" s="48"/>
      <c r="E31" s="48"/>
      <c r="F31" s="48"/>
      <c r="G31" s="48"/>
      <c r="H31" s="43"/>
      <c r="I31" s="49"/>
      <c r="J31" s="49"/>
      <c r="K31" s="48">
        <v>960</v>
      </c>
      <c r="L31" s="43"/>
      <c r="M31" s="26" t="s">
        <v>106</v>
      </c>
      <c r="N31" s="26" t="s">
        <v>179</v>
      </c>
    </row>
    <row r="32" spans="1:14" ht="12.75">
      <c r="A32" s="24">
        <v>22</v>
      </c>
      <c r="B32" s="13" t="s">
        <v>13</v>
      </c>
      <c r="C32" s="35">
        <v>0.5</v>
      </c>
      <c r="D32" s="48"/>
      <c r="E32" s="48"/>
      <c r="F32" s="48"/>
      <c r="G32" s="48"/>
      <c r="H32" s="48"/>
      <c r="I32" s="49">
        <v>130</v>
      </c>
      <c r="J32" s="49">
        <v>436</v>
      </c>
      <c r="K32" s="43"/>
      <c r="L32" s="43"/>
      <c r="M32" s="26" t="s">
        <v>262</v>
      </c>
      <c r="N32" s="26" t="s">
        <v>155</v>
      </c>
    </row>
    <row r="33" spans="1:14" ht="12.75">
      <c r="A33" s="24">
        <v>23</v>
      </c>
      <c r="B33" s="13" t="s">
        <v>11</v>
      </c>
      <c r="C33" s="35">
        <v>0.5</v>
      </c>
      <c r="D33" s="48"/>
      <c r="E33" s="48"/>
      <c r="F33" s="48"/>
      <c r="G33" s="48"/>
      <c r="H33" s="48"/>
      <c r="I33" s="49">
        <v>144</v>
      </c>
      <c r="J33" s="49">
        <v>480</v>
      </c>
      <c r="K33" s="43"/>
      <c r="L33" s="43"/>
      <c r="M33" s="26" t="s">
        <v>262</v>
      </c>
      <c r="N33" s="26" t="s">
        <v>153</v>
      </c>
    </row>
    <row r="34" spans="1:14" ht="12.75">
      <c r="A34" s="24">
        <v>24</v>
      </c>
      <c r="B34" s="13" t="s">
        <v>189</v>
      </c>
      <c r="C34" s="35">
        <v>0.5</v>
      </c>
      <c r="D34" s="48"/>
      <c r="E34" s="48"/>
      <c r="F34" s="48"/>
      <c r="G34" s="48"/>
      <c r="H34" s="48"/>
      <c r="I34" s="49">
        <v>110</v>
      </c>
      <c r="J34" s="49">
        <v>370</v>
      </c>
      <c r="K34" s="43"/>
      <c r="L34" s="43"/>
      <c r="M34" s="26" t="s">
        <v>262</v>
      </c>
      <c r="N34" s="26" t="s">
        <v>188</v>
      </c>
    </row>
    <row r="35" spans="1:14" ht="12.75">
      <c r="A35" s="24">
        <v>25</v>
      </c>
      <c r="B35" s="13" t="s">
        <v>7</v>
      </c>
      <c r="C35" s="35">
        <v>0.5</v>
      </c>
      <c r="D35" s="48"/>
      <c r="E35" s="48"/>
      <c r="F35" s="48"/>
      <c r="G35" s="48"/>
      <c r="H35" s="48"/>
      <c r="I35" s="49">
        <v>110</v>
      </c>
      <c r="J35" s="49">
        <v>376</v>
      </c>
      <c r="K35" s="43"/>
      <c r="L35" s="43"/>
      <c r="M35" s="26" t="s">
        <v>262</v>
      </c>
      <c r="N35" s="26" t="s">
        <v>185</v>
      </c>
    </row>
    <row r="36" spans="1:14" ht="12.75">
      <c r="A36" s="24">
        <v>26</v>
      </c>
      <c r="B36" s="13" t="s">
        <v>10</v>
      </c>
      <c r="C36" s="35">
        <v>0.5</v>
      </c>
      <c r="D36" s="48"/>
      <c r="E36" s="48"/>
      <c r="F36" s="48"/>
      <c r="G36" s="48"/>
      <c r="H36" s="48"/>
      <c r="I36" s="49">
        <v>132</v>
      </c>
      <c r="J36" s="49">
        <v>440</v>
      </c>
      <c r="K36" s="43"/>
      <c r="L36" s="43"/>
      <c r="M36" s="26" t="s">
        <v>262</v>
      </c>
      <c r="N36" s="26" t="s">
        <v>157</v>
      </c>
    </row>
    <row r="37" spans="1:14" ht="12.75">
      <c r="A37" s="24">
        <v>27</v>
      </c>
      <c r="B37" s="13" t="s">
        <v>104</v>
      </c>
      <c r="C37" s="35">
        <v>0.5</v>
      </c>
      <c r="D37" s="48"/>
      <c r="E37" s="48"/>
      <c r="F37" s="48"/>
      <c r="G37" s="48"/>
      <c r="H37" s="48"/>
      <c r="I37" s="49">
        <v>113</v>
      </c>
      <c r="J37" s="49">
        <v>379</v>
      </c>
      <c r="K37" s="43"/>
      <c r="L37" s="43"/>
      <c r="M37" s="26" t="s">
        <v>262</v>
      </c>
      <c r="N37" s="26" t="s">
        <v>171</v>
      </c>
    </row>
    <row r="38" spans="1:14" ht="12.75">
      <c r="A38" s="24">
        <v>28</v>
      </c>
      <c r="B38" s="13" t="s">
        <v>107</v>
      </c>
      <c r="C38" s="35">
        <v>0.02</v>
      </c>
      <c r="D38" s="48"/>
      <c r="E38" s="48"/>
      <c r="F38" s="48"/>
      <c r="G38" s="48"/>
      <c r="H38" s="43"/>
      <c r="I38" s="49"/>
      <c r="J38" s="49"/>
      <c r="K38" s="48">
        <v>960</v>
      </c>
      <c r="L38" s="43"/>
      <c r="M38" s="26" t="s">
        <v>106</v>
      </c>
      <c r="N38" s="26" t="s">
        <v>176</v>
      </c>
    </row>
    <row r="39" spans="1:14" ht="12.75">
      <c r="A39" s="24">
        <v>29</v>
      </c>
      <c r="B39" s="13" t="s">
        <v>14</v>
      </c>
      <c r="C39" s="35">
        <v>0.5</v>
      </c>
      <c r="D39" s="48"/>
      <c r="E39" s="48"/>
      <c r="F39" s="48"/>
      <c r="G39" s="48"/>
      <c r="H39" s="48"/>
      <c r="I39" s="49">
        <v>90</v>
      </c>
      <c r="J39" s="49">
        <v>306</v>
      </c>
      <c r="K39" s="43"/>
      <c r="L39" s="43"/>
      <c r="M39" s="26" t="s">
        <v>262</v>
      </c>
      <c r="N39" s="26" t="s">
        <v>167</v>
      </c>
    </row>
    <row r="40" spans="1:14" ht="12.75">
      <c r="A40" s="24">
        <v>30</v>
      </c>
      <c r="B40" s="13" t="s">
        <v>15</v>
      </c>
      <c r="C40" s="35">
        <v>0.5</v>
      </c>
      <c r="D40" s="48"/>
      <c r="E40" s="48"/>
      <c r="F40" s="48"/>
      <c r="G40" s="48"/>
      <c r="H40" s="48"/>
      <c r="I40" s="49">
        <v>136</v>
      </c>
      <c r="J40" s="49">
        <v>454</v>
      </c>
      <c r="K40" s="43"/>
      <c r="L40" s="43"/>
      <c r="M40" s="26" t="s">
        <v>262</v>
      </c>
      <c r="N40" s="26" t="s">
        <v>166</v>
      </c>
    </row>
    <row r="41" spans="1:14" ht="12.75">
      <c r="A41" s="24">
        <v>31</v>
      </c>
      <c r="B41" s="13" t="s">
        <v>12</v>
      </c>
      <c r="C41" s="35">
        <v>0.5</v>
      </c>
      <c r="D41" s="48"/>
      <c r="E41" s="48"/>
      <c r="F41" s="48"/>
      <c r="G41" s="48"/>
      <c r="H41" s="48"/>
      <c r="I41" s="49">
        <v>124</v>
      </c>
      <c r="J41" s="49">
        <v>414</v>
      </c>
      <c r="K41" s="43"/>
      <c r="L41" s="43"/>
      <c r="M41" s="26" t="s">
        <v>262</v>
      </c>
      <c r="N41" s="26" t="s">
        <v>158</v>
      </c>
    </row>
    <row r="42" spans="1:14" ht="12.75">
      <c r="A42" s="24">
        <v>32</v>
      </c>
      <c r="B42" s="13" t="s">
        <v>17</v>
      </c>
      <c r="C42" s="35">
        <v>0.5</v>
      </c>
      <c r="D42" s="48"/>
      <c r="E42" s="48"/>
      <c r="F42" s="48"/>
      <c r="G42" s="48"/>
      <c r="H42" s="48"/>
      <c r="I42" s="49">
        <v>70</v>
      </c>
      <c r="J42" s="49">
        <v>238</v>
      </c>
      <c r="K42" s="43"/>
      <c r="L42" s="43"/>
      <c r="M42" s="26" t="s">
        <v>262</v>
      </c>
      <c r="N42" s="26" t="s">
        <v>164</v>
      </c>
    </row>
    <row r="43" spans="1:14" ht="12.75">
      <c r="A43" s="24">
        <v>33</v>
      </c>
      <c r="B43" s="13" t="s">
        <v>20</v>
      </c>
      <c r="C43" s="35">
        <v>0.5</v>
      </c>
      <c r="D43" s="48"/>
      <c r="E43" s="48"/>
      <c r="F43" s="48"/>
      <c r="G43" s="48"/>
      <c r="H43" s="48"/>
      <c r="I43" s="49">
        <v>125</v>
      </c>
      <c r="J43" s="49">
        <v>425</v>
      </c>
      <c r="K43" s="43"/>
      <c r="L43" s="43"/>
      <c r="M43" s="26" t="s">
        <v>262</v>
      </c>
      <c r="N43" s="26" t="s">
        <v>159</v>
      </c>
    </row>
    <row r="44" spans="1:14" ht="12.75">
      <c r="A44" s="24">
        <v>34</v>
      </c>
      <c r="B44" s="13" t="s">
        <v>8</v>
      </c>
      <c r="C44" s="35">
        <v>0.5</v>
      </c>
      <c r="D44" s="48"/>
      <c r="E44" s="48"/>
      <c r="F44" s="48"/>
      <c r="G44" s="48"/>
      <c r="H44" s="48"/>
      <c r="I44" s="49">
        <v>118</v>
      </c>
      <c r="J44" s="49">
        <v>396</v>
      </c>
      <c r="K44" s="43"/>
      <c r="L44" s="43"/>
      <c r="M44" s="26" t="s">
        <v>262</v>
      </c>
      <c r="N44" s="26" t="s">
        <v>187</v>
      </c>
    </row>
    <row r="45" spans="1:14" ht="12.75">
      <c r="A45" s="24">
        <v>35</v>
      </c>
      <c r="B45" s="13" t="s">
        <v>108</v>
      </c>
      <c r="C45" s="35">
        <v>0.02</v>
      </c>
      <c r="D45" s="48"/>
      <c r="E45" s="48"/>
      <c r="F45" s="48"/>
      <c r="G45" s="48"/>
      <c r="H45" s="43"/>
      <c r="I45" s="49"/>
      <c r="J45" s="49"/>
      <c r="K45" s="48">
        <v>960</v>
      </c>
      <c r="L45" s="43"/>
      <c r="M45" s="26" t="s">
        <v>106</v>
      </c>
      <c r="N45" s="26" t="s">
        <v>177</v>
      </c>
    </row>
    <row r="46" spans="1:14" ht="12.75">
      <c r="A46" s="24">
        <v>36</v>
      </c>
      <c r="B46" s="61" t="s">
        <v>109</v>
      </c>
      <c r="C46" s="35">
        <v>0.02</v>
      </c>
      <c r="D46" s="48"/>
      <c r="E46" s="48"/>
      <c r="F46" s="48"/>
      <c r="G46" s="48"/>
      <c r="H46" s="43"/>
      <c r="I46" s="49"/>
      <c r="J46" s="49"/>
      <c r="K46" s="48">
        <v>960</v>
      </c>
      <c r="L46" s="43"/>
      <c r="M46" s="26" t="s">
        <v>106</v>
      </c>
      <c r="N46" s="26" t="s">
        <v>178</v>
      </c>
    </row>
    <row r="47" spans="1:14" ht="12.75">
      <c r="A47" s="25"/>
      <c r="B47" s="27" t="s">
        <v>102</v>
      </c>
      <c r="C47" s="69"/>
      <c r="D47" s="70"/>
      <c r="E47" s="70"/>
      <c r="F47" s="70"/>
      <c r="G47" s="70"/>
      <c r="H47" s="70"/>
      <c r="I47" s="71"/>
      <c r="J47" s="70"/>
      <c r="K47" s="70"/>
      <c r="L47" s="70"/>
      <c r="M47" s="72"/>
      <c r="N47" s="72"/>
    </row>
    <row r="48" spans="1:14" ht="12.75">
      <c r="A48" s="24">
        <v>37</v>
      </c>
      <c r="B48" s="13" t="s">
        <v>25</v>
      </c>
      <c r="C48" s="51">
        <v>6</v>
      </c>
      <c r="D48" s="48"/>
      <c r="E48" s="48"/>
      <c r="F48" s="48">
        <v>3200</v>
      </c>
      <c r="G48" s="48">
        <v>9600</v>
      </c>
      <c r="H48" s="48"/>
      <c r="I48" s="43"/>
      <c r="J48" s="43"/>
      <c r="K48" s="43"/>
      <c r="L48" s="43"/>
      <c r="M48" s="45" t="s">
        <v>93</v>
      </c>
      <c r="N48" s="26" t="s">
        <v>191</v>
      </c>
    </row>
    <row r="49" spans="1:14" ht="12.75">
      <c r="A49" s="24">
        <v>38</v>
      </c>
      <c r="B49" s="13" t="s">
        <v>27</v>
      </c>
      <c r="C49" s="35">
        <v>6</v>
      </c>
      <c r="D49" s="48"/>
      <c r="E49" s="48"/>
      <c r="F49" s="48">
        <v>3866</v>
      </c>
      <c r="G49" s="48">
        <v>6636</v>
      </c>
      <c r="H49" s="48"/>
      <c r="I49" s="43"/>
      <c r="J49" s="43"/>
      <c r="K49" s="43"/>
      <c r="L49" s="43"/>
      <c r="M49" s="45" t="s">
        <v>93</v>
      </c>
      <c r="N49" s="26" t="s">
        <v>162</v>
      </c>
    </row>
    <row r="50" spans="1:14" ht="12.75">
      <c r="A50" s="24">
        <v>39</v>
      </c>
      <c r="B50" s="13" t="s">
        <v>24</v>
      </c>
      <c r="C50" s="35">
        <v>4</v>
      </c>
      <c r="D50" s="48"/>
      <c r="E50" s="48"/>
      <c r="F50" s="48">
        <v>1800</v>
      </c>
      <c r="G50" s="48">
        <v>5000</v>
      </c>
      <c r="H50" s="48"/>
      <c r="I50" s="43"/>
      <c r="J50" s="43"/>
      <c r="K50" s="43"/>
      <c r="L50" s="43"/>
      <c r="M50" s="45" t="s">
        <v>93</v>
      </c>
      <c r="N50" s="26" t="s">
        <v>161</v>
      </c>
    </row>
    <row r="51" spans="1:14" ht="12.75">
      <c r="A51" s="24">
        <v>40</v>
      </c>
      <c r="B51" s="13" t="s">
        <v>28</v>
      </c>
      <c r="C51" s="35">
        <v>1</v>
      </c>
      <c r="D51" s="48"/>
      <c r="E51" s="48"/>
      <c r="F51" s="48">
        <f>521*2</f>
        <v>1042</v>
      </c>
      <c r="G51" s="48">
        <f>1026*2</f>
        <v>2052</v>
      </c>
      <c r="H51" s="48"/>
      <c r="I51" s="43"/>
      <c r="J51" s="43"/>
      <c r="K51" s="43"/>
      <c r="L51" s="43"/>
      <c r="M51" s="45" t="s">
        <v>93</v>
      </c>
      <c r="N51" s="26" t="s">
        <v>139</v>
      </c>
    </row>
    <row r="52" spans="1:14" ht="12.75">
      <c r="A52" s="24">
        <v>41</v>
      </c>
      <c r="B52" s="13" t="s">
        <v>22</v>
      </c>
      <c r="C52" s="35">
        <v>0.5</v>
      </c>
      <c r="D52" s="48"/>
      <c r="E52" s="48"/>
      <c r="F52" s="48">
        <v>1360</v>
      </c>
      <c r="G52" s="48">
        <v>4562</v>
      </c>
      <c r="H52" s="48"/>
      <c r="I52" s="43"/>
      <c r="J52" s="43"/>
      <c r="K52" s="43"/>
      <c r="L52" s="43"/>
      <c r="M52" s="45" t="s">
        <v>93</v>
      </c>
      <c r="N52" s="26" t="s">
        <v>154</v>
      </c>
    </row>
    <row r="53" spans="1:14" ht="12.75">
      <c r="A53" s="24">
        <v>42</v>
      </c>
      <c r="B53" s="13" t="s">
        <v>26</v>
      </c>
      <c r="C53" s="35">
        <v>4</v>
      </c>
      <c r="D53" s="48"/>
      <c r="E53" s="48"/>
      <c r="F53" s="48">
        <v>2900</v>
      </c>
      <c r="G53" s="48">
        <v>8900</v>
      </c>
      <c r="H53" s="48"/>
      <c r="I53" s="43"/>
      <c r="J53" s="43"/>
      <c r="K53" s="43"/>
      <c r="L53" s="43"/>
      <c r="M53" s="45" t="s">
        <v>93</v>
      </c>
      <c r="N53" s="26" t="s">
        <v>190</v>
      </c>
    </row>
    <row r="54" spans="1:14" ht="12.75">
      <c r="A54" s="24">
        <v>43</v>
      </c>
      <c r="B54" s="13" t="s">
        <v>81</v>
      </c>
      <c r="C54" s="35">
        <v>4</v>
      </c>
      <c r="D54" s="48"/>
      <c r="E54" s="48"/>
      <c r="F54" s="48">
        <f>258*2</f>
        <v>516</v>
      </c>
      <c r="G54" s="48">
        <f>394*2</f>
        <v>788</v>
      </c>
      <c r="H54" s="48"/>
      <c r="I54" s="43"/>
      <c r="J54" s="43"/>
      <c r="K54" s="43"/>
      <c r="L54" s="43"/>
      <c r="M54" s="45" t="s">
        <v>93</v>
      </c>
      <c r="N54" s="26" t="s">
        <v>163</v>
      </c>
    </row>
    <row r="55" spans="1:14" ht="12.75">
      <c r="A55" s="24">
        <v>44</v>
      </c>
      <c r="B55" s="61" t="s">
        <v>71</v>
      </c>
      <c r="C55" s="35">
        <v>1.5</v>
      </c>
      <c r="D55" s="48">
        <f>763*2</f>
        <v>1526</v>
      </c>
      <c r="E55" s="48">
        <f>1682*2</f>
        <v>3364</v>
      </c>
      <c r="F55" s="48"/>
      <c r="G55" s="48"/>
      <c r="H55" s="48"/>
      <c r="I55" s="43"/>
      <c r="J55" s="43"/>
      <c r="K55" s="43"/>
      <c r="L55" s="43"/>
      <c r="M55" s="26" t="s">
        <v>92</v>
      </c>
      <c r="N55" s="26" t="s">
        <v>147</v>
      </c>
    </row>
    <row r="56" spans="1:14" ht="12.75">
      <c r="A56" s="25"/>
      <c r="B56" s="27" t="s">
        <v>103</v>
      </c>
      <c r="C56" s="73"/>
      <c r="D56" s="71"/>
      <c r="E56" s="71"/>
      <c r="F56" s="71"/>
      <c r="G56" s="71"/>
      <c r="H56" s="71"/>
      <c r="I56" s="71"/>
      <c r="J56" s="70"/>
      <c r="K56" s="70"/>
      <c r="L56" s="70"/>
      <c r="M56" s="74"/>
      <c r="N56" s="74"/>
    </row>
    <row r="57" spans="1:14" ht="12.75">
      <c r="A57" s="24">
        <v>45</v>
      </c>
      <c r="B57" s="62" t="s">
        <v>33</v>
      </c>
      <c r="C57" s="35">
        <v>10</v>
      </c>
      <c r="D57" s="48">
        <f>10392*2</f>
        <v>20784</v>
      </c>
      <c r="E57" s="48">
        <f>24121*2</f>
        <v>48242</v>
      </c>
      <c r="F57" s="48"/>
      <c r="G57" s="48"/>
      <c r="H57" s="48"/>
      <c r="I57" s="43"/>
      <c r="J57" s="43"/>
      <c r="K57" s="43"/>
      <c r="L57" s="43"/>
      <c r="M57" s="26" t="s">
        <v>92</v>
      </c>
      <c r="N57" s="26" t="s">
        <v>138</v>
      </c>
    </row>
    <row r="58" spans="1:14" ht="12.75">
      <c r="A58" s="24">
        <v>46</v>
      </c>
      <c r="B58" s="62" t="s">
        <v>244</v>
      </c>
      <c r="C58" s="35">
        <v>6</v>
      </c>
      <c r="D58" s="48">
        <v>5000</v>
      </c>
      <c r="E58" s="48">
        <v>7000</v>
      </c>
      <c r="F58" s="48"/>
      <c r="G58" s="48"/>
      <c r="H58" s="48"/>
      <c r="I58" s="43"/>
      <c r="J58" s="43"/>
      <c r="K58" s="43"/>
      <c r="L58" s="43"/>
      <c r="M58" s="26" t="s">
        <v>92</v>
      </c>
      <c r="N58" s="26" t="s">
        <v>249</v>
      </c>
    </row>
    <row r="59" spans="1:14" ht="12.75">
      <c r="A59" s="24">
        <v>47</v>
      </c>
      <c r="B59" s="13" t="s">
        <v>66</v>
      </c>
      <c r="C59" s="35">
        <v>2.2</v>
      </c>
      <c r="D59" s="48">
        <f>792*2</f>
        <v>1584</v>
      </c>
      <c r="E59" s="48">
        <f>2242*2</f>
        <v>4484</v>
      </c>
      <c r="F59" s="48"/>
      <c r="G59" s="48"/>
      <c r="H59" s="48"/>
      <c r="I59" s="43"/>
      <c r="J59" s="43"/>
      <c r="K59" s="43"/>
      <c r="L59" s="43"/>
      <c r="M59" s="45" t="s">
        <v>92</v>
      </c>
      <c r="N59" s="26" t="s">
        <v>182</v>
      </c>
    </row>
    <row r="60" spans="1:14" ht="12.75">
      <c r="A60" s="24">
        <v>48</v>
      </c>
      <c r="B60" s="63" t="s">
        <v>226</v>
      </c>
      <c r="C60" s="36">
        <v>0.5</v>
      </c>
      <c r="D60" s="50">
        <v>2900</v>
      </c>
      <c r="E60" s="50">
        <v>8700</v>
      </c>
      <c r="F60" s="50"/>
      <c r="G60" s="50"/>
      <c r="H60" s="50"/>
      <c r="I60" s="43"/>
      <c r="J60" s="43"/>
      <c r="K60" s="43"/>
      <c r="L60" s="43"/>
      <c r="M60" s="45" t="s">
        <v>92</v>
      </c>
      <c r="N60" s="26" t="s">
        <v>231</v>
      </c>
    </row>
    <row r="61" spans="1:14" ht="12.75">
      <c r="A61" s="24">
        <v>49</v>
      </c>
      <c r="B61" s="13" t="s">
        <v>83</v>
      </c>
      <c r="C61" s="35">
        <v>2.5</v>
      </c>
      <c r="D61" s="48">
        <v>100</v>
      </c>
      <c r="E61" s="48">
        <v>100</v>
      </c>
      <c r="F61" s="48"/>
      <c r="G61" s="48"/>
      <c r="H61" s="48"/>
      <c r="I61" s="43"/>
      <c r="J61" s="43"/>
      <c r="K61" s="43"/>
      <c r="L61" s="43"/>
      <c r="M61" s="45" t="s">
        <v>92</v>
      </c>
      <c r="N61" s="26" t="s">
        <v>148</v>
      </c>
    </row>
    <row r="62" spans="1:14" ht="12.75">
      <c r="A62" s="24">
        <v>50</v>
      </c>
      <c r="B62" s="13" t="s">
        <v>42</v>
      </c>
      <c r="C62" s="35">
        <v>9</v>
      </c>
      <c r="D62" s="48">
        <f>2869*2</f>
        <v>5738</v>
      </c>
      <c r="E62" s="48">
        <f>5590*2</f>
        <v>11180</v>
      </c>
      <c r="F62" s="48"/>
      <c r="G62" s="48"/>
      <c r="H62" s="48"/>
      <c r="I62" s="43"/>
      <c r="J62" s="43"/>
      <c r="K62" s="43"/>
      <c r="L62" s="43"/>
      <c r="M62" s="45" t="s">
        <v>92</v>
      </c>
      <c r="N62" s="26" t="s">
        <v>124</v>
      </c>
    </row>
    <row r="63" spans="1:14" ht="12.75">
      <c r="A63" s="24">
        <v>51</v>
      </c>
      <c r="B63" s="13" t="s">
        <v>50</v>
      </c>
      <c r="C63" s="35">
        <v>7.5</v>
      </c>
      <c r="D63" s="48">
        <v>4300</v>
      </c>
      <c r="E63" s="48">
        <v>12900</v>
      </c>
      <c r="F63" s="48"/>
      <c r="G63" s="48"/>
      <c r="H63" s="48"/>
      <c r="I63" s="43"/>
      <c r="J63" s="43"/>
      <c r="K63" s="43"/>
      <c r="L63" s="43"/>
      <c r="M63" s="45" t="s">
        <v>92</v>
      </c>
      <c r="N63" s="26" t="s">
        <v>133</v>
      </c>
    </row>
    <row r="64" spans="1:14" ht="12.75">
      <c r="A64" s="24">
        <v>52</v>
      </c>
      <c r="B64" s="13" t="s">
        <v>43</v>
      </c>
      <c r="C64" s="35">
        <v>4</v>
      </c>
      <c r="D64" s="48">
        <f>4044*2</f>
        <v>8088</v>
      </c>
      <c r="E64" s="48">
        <f>7819*2</f>
        <v>15638</v>
      </c>
      <c r="F64" s="48"/>
      <c r="G64" s="48"/>
      <c r="H64" s="48"/>
      <c r="I64" s="43"/>
      <c r="J64" s="43"/>
      <c r="K64" s="43"/>
      <c r="L64" s="43"/>
      <c r="M64" s="45" t="s">
        <v>92</v>
      </c>
      <c r="N64" s="26" t="s">
        <v>125</v>
      </c>
    </row>
    <row r="65" spans="1:14" ht="12.75">
      <c r="A65" s="24">
        <v>53</v>
      </c>
      <c r="B65" s="63" t="s">
        <v>232</v>
      </c>
      <c r="C65" s="36">
        <v>13</v>
      </c>
      <c r="D65" s="50">
        <v>8000</v>
      </c>
      <c r="E65" s="50">
        <v>10000</v>
      </c>
      <c r="F65" s="50"/>
      <c r="G65" s="50"/>
      <c r="H65" s="50"/>
      <c r="I65" s="43"/>
      <c r="J65" s="43"/>
      <c r="K65" s="43"/>
      <c r="L65" s="43"/>
      <c r="M65" s="45" t="s">
        <v>92</v>
      </c>
      <c r="N65" s="26" t="s">
        <v>233</v>
      </c>
    </row>
    <row r="66" spans="1:14" ht="12.75">
      <c r="A66" s="24">
        <v>54</v>
      </c>
      <c r="B66" s="13" t="s">
        <v>67</v>
      </c>
      <c r="C66" s="35">
        <v>1</v>
      </c>
      <c r="D66" s="48">
        <v>1850</v>
      </c>
      <c r="E66" s="48">
        <v>5500</v>
      </c>
      <c r="F66" s="48"/>
      <c r="G66" s="48"/>
      <c r="H66" s="48"/>
      <c r="I66" s="43"/>
      <c r="J66" s="43"/>
      <c r="K66" s="43"/>
      <c r="L66" s="43"/>
      <c r="M66" s="45" t="s">
        <v>92</v>
      </c>
      <c r="N66" s="26" t="s">
        <v>203</v>
      </c>
    </row>
    <row r="67" spans="1:14" ht="12.75">
      <c r="A67" s="24">
        <v>55</v>
      </c>
      <c r="B67" s="13" t="s">
        <v>58</v>
      </c>
      <c r="C67" s="35">
        <v>3.8</v>
      </c>
      <c r="D67" s="48">
        <v>2200</v>
      </c>
      <c r="E67" s="48">
        <v>2300</v>
      </c>
      <c r="F67" s="48"/>
      <c r="G67" s="48"/>
      <c r="H67" s="48"/>
      <c r="I67" s="43"/>
      <c r="J67" s="43"/>
      <c r="K67" s="43"/>
      <c r="L67" s="43"/>
      <c r="M67" s="45" t="s">
        <v>92</v>
      </c>
      <c r="N67" s="26" t="s">
        <v>195</v>
      </c>
    </row>
    <row r="68" spans="1:14" ht="12.75">
      <c r="A68" s="24">
        <v>56</v>
      </c>
      <c r="B68" s="13" t="s">
        <v>44</v>
      </c>
      <c r="C68" s="35">
        <v>2</v>
      </c>
      <c r="D68" s="48">
        <f>2211*2</f>
        <v>4422</v>
      </c>
      <c r="E68" s="48">
        <v>5500</v>
      </c>
      <c r="F68" s="48"/>
      <c r="G68" s="48"/>
      <c r="H68" s="48"/>
      <c r="I68" s="43"/>
      <c r="J68" s="43"/>
      <c r="K68" s="43"/>
      <c r="L68" s="43"/>
      <c r="M68" s="45" t="s">
        <v>92</v>
      </c>
      <c r="N68" s="26" t="s">
        <v>126</v>
      </c>
    </row>
    <row r="69" spans="1:14" ht="12.75">
      <c r="A69" s="24">
        <v>57</v>
      </c>
      <c r="B69" s="13" t="s">
        <v>51</v>
      </c>
      <c r="C69" s="35">
        <v>1.5</v>
      </c>
      <c r="D69" s="48">
        <v>2100</v>
      </c>
      <c r="E69" s="48">
        <v>2600</v>
      </c>
      <c r="F69" s="48"/>
      <c r="G69" s="48"/>
      <c r="H69" s="48"/>
      <c r="I69" s="43"/>
      <c r="J69" s="43"/>
      <c r="K69" s="43"/>
      <c r="L69" s="43"/>
      <c r="M69" s="45" t="s">
        <v>92</v>
      </c>
      <c r="N69" s="26" t="s">
        <v>114</v>
      </c>
    </row>
    <row r="70" spans="1:14" ht="12.75">
      <c r="A70" s="24">
        <v>58</v>
      </c>
      <c r="B70" s="13" t="s">
        <v>84</v>
      </c>
      <c r="C70" s="35">
        <v>1.5</v>
      </c>
      <c r="D70" s="48">
        <v>20000</v>
      </c>
      <c r="E70" s="48">
        <v>32000</v>
      </c>
      <c r="F70" s="48"/>
      <c r="G70" s="48"/>
      <c r="H70" s="48"/>
      <c r="I70" s="43"/>
      <c r="J70" s="43"/>
      <c r="K70" s="43"/>
      <c r="L70" s="43"/>
      <c r="M70" s="45" t="s">
        <v>92</v>
      </c>
      <c r="N70" s="26" t="s">
        <v>115</v>
      </c>
    </row>
    <row r="71" spans="1:14" ht="12.75">
      <c r="A71" s="24">
        <v>59</v>
      </c>
      <c r="B71" s="13" t="s">
        <v>45</v>
      </c>
      <c r="C71" s="35">
        <v>2</v>
      </c>
      <c r="D71" s="48">
        <f>3466*2</f>
        <v>6932</v>
      </c>
      <c r="E71" s="48">
        <f>6186*2</f>
        <v>12372</v>
      </c>
      <c r="F71" s="48"/>
      <c r="G71" s="48"/>
      <c r="H71" s="48"/>
      <c r="I71" s="43"/>
      <c r="J71" s="43"/>
      <c r="K71" s="43"/>
      <c r="L71" s="43"/>
      <c r="M71" s="45" t="s">
        <v>92</v>
      </c>
      <c r="N71" s="26" t="s">
        <v>127</v>
      </c>
    </row>
    <row r="72" spans="1:14" ht="12.75">
      <c r="A72" s="24">
        <v>60</v>
      </c>
      <c r="B72" s="13" t="s">
        <v>62</v>
      </c>
      <c r="C72" s="35">
        <v>2.5</v>
      </c>
      <c r="D72" s="48">
        <v>4100</v>
      </c>
      <c r="E72" s="48">
        <v>6400</v>
      </c>
      <c r="F72" s="48"/>
      <c r="G72" s="48"/>
      <c r="H72" s="48"/>
      <c r="I72" s="43"/>
      <c r="J72" s="43"/>
      <c r="K72" s="43"/>
      <c r="L72" s="43"/>
      <c r="M72" s="45" t="s">
        <v>92</v>
      </c>
      <c r="N72" s="26" t="s">
        <v>199</v>
      </c>
    </row>
    <row r="73" spans="1:14" ht="12.75">
      <c r="A73" s="24">
        <v>61</v>
      </c>
      <c r="B73" s="13" t="s">
        <v>206</v>
      </c>
      <c r="C73" s="35">
        <v>12</v>
      </c>
      <c r="D73" s="48">
        <v>10200</v>
      </c>
      <c r="E73" s="48">
        <v>15700</v>
      </c>
      <c r="F73" s="48"/>
      <c r="G73" s="48"/>
      <c r="H73" s="48"/>
      <c r="I73" s="43"/>
      <c r="J73" s="43"/>
      <c r="K73" s="43"/>
      <c r="L73" s="43"/>
      <c r="M73" s="45" t="s">
        <v>92</v>
      </c>
      <c r="N73" s="26" t="s">
        <v>207</v>
      </c>
    </row>
    <row r="74" spans="1:14" ht="12.75">
      <c r="A74" s="24">
        <v>62</v>
      </c>
      <c r="B74" s="63" t="s">
        <v>227</v>
      </c>
      <c r="C74" s="36">
        <v>12</v>
      </c>
      <c r="D74" s="50"/>
      <c r="E74" s="50"/>
      <c r="F74" s="50">
        <v>1200</v>
      </c>
      <c r="G74" s="50">
        <v>5300</v>
      </c>
      <c r="H74" s="50"/>
      <c r="I74" s="48"/>
      <c r="J74" s="48"/>
      <c r="K74" s="43"/>
      <c r="L74" s="43"/>
      <c r="M74" s="45" t="s">
        <v>93</v>
      </c>
      <c r="N74" s="26" t="s">
        <v>228</v>
      </c>
    </row>
    <row r="75" spans="1:14" ht="12.75">
      <c r="A75" s="24">
        <v>63</v>
      </c>
      <c r="B75" s="13" t="s">
        <v>35</v>
      </c>
      <c r="C75" s="35">
        <v>1</v>
      </c>
      <c r="D75" s="48">
        <f>520*2</f>
        <v>1040</v>
      </c>
      <c r="E75" s="48">
        <f>1174*2</f>
        <v>2348</v>
      </c>
      <c r="F75" s="48"/>
      <c r="G75" s="48"/>
      <c r="H75" s="48"/>
      <c r="I75" s="43"/>
      <c r="J75" s="43"/>
      <c r="K75" s="43"/>
      <c r="L75" s="43"/>
      <c r="M75" s="45" t="s">
        <v>92</v>
      </c>
      <c r="N75" s="26" t="s">
        <v>134</v>
      </c>
    </row>
    <row r="76" spans="1:14" ht="12.75">
      <c r="A76" s="24">
        <v>64</v>
      </c>
      <c r="B76" s="13" t="s">
        <v>61</v>
      </c>
      <c r="C76" s="35">
        <v>6</v>
      </c>
      <c r="D76" s="48">
        <f>4601*2</f>
        <v>9202</v>
      </c>
      <c r="E76" s="48">
        <f>9719*2</f>
        <v>19438</v>
      </c>
      <c r="F76" s="48"/>
      <c r="G76" s="48"/>
      <c r="H76" s="48"/>
      <c r="I76" s="43"/>
      <c r="J76" s="43"/>
      <c r="K76" s="43"/>
      <c r="L76" s="43"/>
      <c r="M76" s="45" t="s">
        <v>92</v>
      </c>
      <c r="N76" s="26" t="s">
        <v>198</v>
      </c>
    </row>
    <row r="77" spans="1:14" ht="12.75">
      <c r="A77" s="24">
        <v>65</v>
      </c>
      <c r="B77" s="13" t="s">
        <v>34</v>
      </c>
      <c r="C77" s="35">
        <v>6</v>
      </c>
      <c r="D77" s="48">
        <v>6900</v>
      </c>
      <c r="E77" s="48">
        <v>20900</v>
      </c>
      <c r="F77" s="48"/>
      <c r="G77" s="48"/>
      <c r="H77" s="48"/>
      <c r="I77" s="43"/>
      <c r="J77" s="43"/>
      <c r="K77" s="43"/>
      <c r="L77" s="43"/>
      <c r="M77" s="45" t="s">
        <v>92</v>
      </c>
      <c r="N77" s="26" t="s">
        <v>135</v>
      </c>
    </row>
    <row r="78" spans="1:14" ht="12.75">
      <c r="A78" s="24">
        <v>66</v>
      </c>
      <c r="B78" s="13" t="s">
        <v>48</v>
      </c>
      <c r="C78" s="35">
        <v>12</v>
      </c>
      <c r="D78" s="48">
        <f>9603*2</f>
        <v>19206</v>
      </c>
      <c r="E78" s="48">
        <f>19613*2</f>
        <v>39226</v>
      </c>
      <c r="F78" s="48"/>
      <c r="G78" s="48"/>
      <c r="H78" s="48"/>
      <c r="I78" s="43"/>
      <c r="J78" s="43"/>
      <c r="K78" s="43"/>
      <c r="L78" s="43"/>
      <c r="M78" s="45" t="s">
        <v>92</v>
      </c>
      <c r="N78" s="26" t="s">
        <v>131</v>
      </c>
    </row>
    <row r="79" spans="1:14" ht="12.75">
      <c r="A79" s="24">
        <v>67</v>
      </c>
      <c r="B79" s="13" t="s">
        <v>101</v>
      </c>
      <c r="C79" s="35">
        <v>16</v>
      </c>
      <c r="D79" s="48">
        <v>9000</v>
      </c>
      <c r="E79" s="48">
        <v>21000</v>
      </c>
      <c r="F79" s="48"/>
      <c r="G79" s="48"/>
      <c r="H79" s="48"/>
      <c r="I79" s="43"/>
      <c r="J79" s="43"/>
      <c r="K79" s="43"/>
      <c r="L79" s="43"/>
      <c r="M79" s="45" t="s">
        <v>92</v>
      </c>
      <c r="N79" s="26" t="s">
        <v>150</v>
      </c>
    </row>
    <row r="80" spans="1:14" ht="12.75">
      <c r="A80" s="24">
        <v>68</v>
      </c>
      <c r="B80" s="13" t="s">
        <v>29</v>
      </c>
      <c r="C80" s="35">
        <v>28</v>
      </c>
      <c r="D80" s="48">
        <v>40000</v>
      </c>
      <c r="E80" s="48">
        <v>64000</v>
      </c>
      <c r="F80" s="48"/>
      <c r="G80" s="48"/>
      <c r="H80" s="48"/>
      <c r="I80" s="43"/>
      <c r="J80" s="43"/>
      <c r="K80" s="43"/>
      <c r="L80" s="43"/>
      <c r="M80" s="45" t="s">
        <v>92</v>
      </c>
      <c r="N80" s="26" t="s">
        <v>120</v>
      </c>
    </row>
    <row r="81" spans="1:14" ht="12.75">
      <c r="A81" s="24">
        <v>69</v>
      </c>
      <c r="B81" s="13" t="s">
        <v>74</v>
      </c>
      <c r="C81" s="35">
        <v>1.5</v>
      </c>
      <c r="D81" s="48"/>
      <c r="E81" s="48"/>
      <c r="F81" s="48">
        <v>1800</v>
      </c>
      <c r="G81" s="48">
        <v>5400</v>
      </c>
      <c r="H81" s="48"/>
      <c r="I81" s="43"/>
      <c r="J81" s="43"/>
      <c r="K81" s="43"/>
      <c r="L81" s="43"/>
      <c r="M81" s="45" t="s">
        <v>93</v>
      </c>
      <c r="N81" s="26" t="s">
        <v>212</v>
      </c>
    </row>
    <row r="82" spans="1:14" ht="12.75">
      <c r="A82" s="24">
        <v>70</v>
      </c>
      <c r="B82" s="13" t="s">
        <v>75</v>
      </c>
      <c r="C82" s="35">
        <v>7.5</v>
      </c>
      <c r="D82" s="48">
        <f>8559*2</f>
        <v>17118</v>
      </c>
      <c r="E82" s="48">
        <f>17481*2</f>
        <v>34962</v>
      </c>
      <c r="F82" s="48"/>
      <c r="G82" s="48"/>
      <c r="H82" s="48"/>
      <c r="I82" s="43"/>
      <c r="J82" s="43"/>
      <c r="K82" s="43"/>
      <c r="L82" s="43"/>
      <c r="M82" s="45" t="s">
        <v>92</v>
      </c>
      <c r="N82" s="26" t="s">
        <v>122</v>
      </c>
    </row>
    <row r="83" spans="1:14" ht="12.75">
      <c r="A83" s="24">
        <v>71</v>
      </c>
      <c r="B83" s="13" t="s">
        <v>85</v>
      </c>
      <c r="C83" s="35">
        <v>4</v>
      </c>
      <c r="D83" s="48">
        <f>5053*2</f>
        <v>10106</v>
      </c>
      <c r="E83" s="48">
        <f>9467*2</f>
        <v>18934</v>
      </c>
      <c r="F83" s="48"/>
      <c r="G83" s="48"/>
      <c r="H83" s="48"/>
      <c r="I83" s="43"/>
      <c r="J83" s="43"/>
      <c r="K83" s="43"/>
      <c r="L83" s="43"/>
      <c r="M83" s="45" t="s">
        <v>92</v>
      </c>
      <c r="N83" s="26" t="s">
        <v>130</v>
      </c>
    </row>
    <row r="84" spans="1:14" ht="12.75">
      <c r="A84" s="24">
        <v>72</v>
      </c>
      <c r="B84" s="13" t="s">
        <v>60</v>
      </c>
      <c r="C84" s="35">
        <v>3</v>
      </c>
      <c r="D84" s="48">
        <f>1423*2</f>
        <v>2846</v>
      </c>
      <c r="E84" s="48">
        <f>2670*2</f>
        <v>5340</v>
      </c>
      <c r="F84" s="48"/>
      <c r="G84" s="48"/>
      <c r="H84" s="48"/>
      <c r="I84" s="43"/>
      <c r="J84" s="43"/>
      <c r="K84" s="43"/>
      <c r="L84" s="43"/>
      <c r="M84" s="45" t="s">
        <v>92</v>
      </c>
      <c r="N84" s="26" t="s">
        <v>197</v>
      </c>
    </row>
    <row r="85" spans="1:14" ht="12.75">
      <c r="A85" s="24">
        <v>73</v>
      </c>
      <c r="B85" s="13" t="s">
        <v>86</v>
      </c>
      <c r="C85" s="35">
        <v>10</v>
      </c>
      <c r="D85" s="48">
        <v>5000</v>
      </c>
      <c r="E85" s="48">
        <v>15000</v>
      </c>
      <c r="F85" s="48"/>
      <c r="G85" s="48"/>
      <c r="H85" s="48"/>
      <c r="I85" s="43"/>
      <c r="J85" s="43"/>
      <c r="K85" s="43"/>
      <c r="L85" s="43"/>
      <c r="M85" s="45" t="s">
        <v>92</v>
      </c>
      <c r="N85" s="26" t="s">
        <v>192</v>
      </c>
    </row>
    <row r="86" spans="1:14" ht="12.75">
      <c r="A86" s="24">
        <v>74</v>
      </c>
      <c r="B86" s="13" t="s">
        <v>73</v>
      </c>
      <c r="C86" s="35">
        <v>1</v>
      </c>
      <c r="D86" s="48">
        <f>694*2</f>
        <v>1388</v>
      </c>
      <c r="E86" s="48">
        <f>1469*2</f>
        <v>2938</v>
      </c>
      <c r="F86" s="48"/>
      <c r="G86" s="48"/>
      <c r="H86" s="48"/>
      <c r="I86" s="43"/>
      <c r="J86" s="43"/>
      <c r="K86" s="43"/>
      <c r="L86" s="43"/>
      <c r="M86" s="45" t="s">
        <v>92</v>
      </c>
      <c r="N86" s="26" t="s">
        <v>205</v>
      </c>
    </row>
    <row r="87" spans="1:14" ht="12.75">
      <c r="A87" s="24">
        <v>75</v>
      </c>
      <c r="B87" s="13" t="s">
        <v>70</v>
      </c>
      <c r="C87" s="35">
        <v>11</v>
      </c>
      <c r="D87" s="48">
        <v>27000</v>
      </c>
      <c r="E87" s="48">
        <v>45000</v>
      </c>
      <c r="F87" s="48"/>
      <c r="G87" s="48"/>
      <c r="H87" s="48"/>
      <c r="I87" s="43"/>
      <c r="J87" s="43"/>
      <c r="K87" s="43"/>
      <c r="L87" s="43"/>
      <c r="M87" s="45" t="s">
        <v>92</v>
      </c>
      <c r="N87" s="26" t="s">
        <v>201</v>
      </c>
    </row>
    <row r="88" spans="1:14" ht="12.75">
      <c r="A88" s="24">
        <v>76</v>
      </c>
      <c r="B88" s="13" t="s">
        <v>52</v>
      </c>
      <c r="C88" s="35">
        <v>2</v>
      </c>
      <c r="D88" s="48">
        <f>1397*2</f>
        <v>2794</v>
      </c>
      <c r="E88" s="48">
        <f>3129*2</f>
        <v>6258</v>
      </c>
      <c r="F88" s="48"/>
      <c r="G88" s="48"/>
      <c r="H88" s="48"/>
      <c r="I88" s="43"/>
      <c r="J88" s="43"/>
      <c r="K88" s="43"/>
      <c r="L88" s="43"/>
      <c r="M88" s="45" t="s">
        <v>92</v>
      </c>
      <c r="N88" s="26" t="s">
        <v>181</v>
      </c>
    </row>
    <row r="89" spans="1:14" ht="12.75">
      <c r="A89" s="24">
        <v>77</v>
      </c>
      <c r="B89" s="13" t="s">
        <v>40</v>
      </c>
      <c r="C89" s="35">
        <v>7</v>
      </c>
      <c r="D89" s="48">
        <v>19000</v>
      </c>
      <c r="E89" s="48">
        <v>36000</v>
      </c>
      <c r="F89" s="48"/>
      <c r="G89" s="48"/>
      <c r="H89" s="48"/>
      <c r="I89" s="43"/>
      <c r="J89" s="43"/>
      <c r="K89" s="43"/>
      <c r="L89" s="43"/>
      <c r="M89" s="45" t="s">
        <v>92</v>
      </c>
      <c r="N89" s="26" t="s">
        <v>112</v>
      </c>
    </row>
    <row r="90" spans="1:14" ht="12.75">
      <c r="A90" s="24">
        <v>78</v>
      </c>
      <c r="B90" s="13" t="s">
        <v>76</v>
      </c>
      <c r="C90" s="35">
        <v>10</v>
      </c>
      <c r="D90" s="48"/>
      <c r="E90" s="48"/>
      <c r="F90" s="48">
        <v>8000</v>
      </c>
      <c r="G90" s="48">
        <v>17000</v>
      </c>
      <c r="H90" s="48"/>
      <c r="I90" s="43"/>
      <c r="J90" s="43"/>
      <c r="K90" s="43"/>
      <c r="L90" s="43"/>
      <c r="M90" s="45" t="s">
        <v>93</v>
      </c>
      <c r="N90" s="26" t="s">
        <v>170</v>
      </c>
    </row>
    <row r="91" spans="1:14" ht="12.75">
      <c r="A91" s="24">
        <v>79</v>
      </c>
      <c r="B91" s="13" t="s">
        <v>77</v>
      </c>
      <c r="C91" s="35">
        <v>15</v>
      </c>
      <c r="D91" s="48"/>
      <c r="E91" s="48"/>
      <c r="F91" s="48">
        <v>3300</v>
      </c>
      <c r="G91" s="48">
        <v>11134</v>
      </c>
      <c r="H91" s="48"/>
      <c r="I91" s="43"/>
      <c r="J91" s="43"/>
      <c r="K91" s="43"/>
      <c r="L91" s="43"/>
      <c r="M91" s="45" t="s">
        <v>93</v>
      </c>
      <c r="N91" s="26" t="s">
        <v>169</v>
      </c>
    </row>
    <row r="92" spans="1:14" ht="12.75">
      <c r="A92" s="24">
        <v>80</v>
      </c>
      <c r="B92" s="13" t="s">
        <v>39</v>
      </c>
      <c r="C92" s="35">
        <v>3</v>
      </c>
      <c r="D92" s="48">
        <f>233*2</f>
        <v>466</v>
      </c>
      <c r="E92" s="48">
        <f>508*2</f>
        <v>1016</v>
      </c>
      <c r="F92" s="48"/>
      <c r="G92" s="48"/>
      <c r="H92" s="48"/>
      <c r="I92" s="43"/>
      <c r="J92" s="43"/>
      <c r="K92" s="43"/>
      <c r="L92" s="43"/>
      <c r="M92" s="45" t="s">
        <v>92</v>
      </c>
      <c r="N92" s="26" t="s">
        <v>111</v>
      </c>
    </row>
    <row r="93" spans="1:14" ht="12.75">
      <c r="A93" s="24">
        <v>81</v>
      </c>
      <c r="B93" s="13" t="s">
        <v>55</v>
      </c>
      <c r="C93" s="35">
        <v>10</v>
      </c>
      <c r="D93" s="48"/>
      <c r="E93" s="48"/>
      <c r="F93" s="48">
        <f>10378*2</f>
        <v>20756</v>
      </c>
      <c r="G93" s="48">
        <f>32249*2</f>
        <v>64498</v>
      </c>
      <c r="H93" s="48"/>
      <c r="I93" s="43"/>
      <c r="J93" s="43"/>
      <c r="K93" s="43"/>
      <c r="L93" s="43"/>
      <c r="M93" s="45" t="s">
        <v>93</v>
      </c>
      <c r="N93" s="26" t="s">
        <v>200</v>
      </c>
    </row>
    <row r="94" spans="1:14" ht="12.75">
      <c r="A94" s="24">
        <v>82</v>
      </c>
      <c r="B94" s="13" t="s">
        <v>30</v>
      </c>
      <c r="C94" s="35">
        <v>9</v>
      </c>
      <c r="D94" s="48">
        <v>10100</v>
      </c>
      <c r="E94" s="48">
        <v>30100</v>
      </c>
      <c r="F94" s="48"/>
      <c r="G94" s="48"/>
      <c r="H94" s="48"/>
      <c r="I94" s="43"/>
      <c r="J94" s="43"/>
      <c r="K94" s="43"/>
      <c r="L94" s="43"/>
      <c r="M94" s="45" t="s">
        <v>92</v>
      </c>
      <c r="N94" s="26" t="s">
        <v>121</v>
      </c>
    </row>
    <row r="95" spans="1:14" ht="12.75">
      <c r="A95" s="24">
        <v>83</v>
      </c>
      <c r="B95" s="13" t="s">
        <v>32</v>
      </c>
      <c r="C95" s="35">
        <v>5.6</v>
      </c>
      <c r="D95" s="48">
        <f>20419*2</f>
        <v>40838</v>
      </c>
      <c r="E95" s="48">
        <f>38701*2</f>
        <v>77402</v>
      </c>
      <c r="F95" s="48"/>
      <c r="G95" s="48"/>
      <c r="H95" s="48"/>
      <c r="I95" s="43"/>
      <c r="J95" s="43"/>
      <c r="K95" s="43"/>
      <c r="L95" s="43"/>
      <c r="M95" s="45" t="s">
        <v>92</v>
      </c>
      <c r="N95" s="26" t="s">
        <v>118</v>
      </c>
    </row>
    <row r="96" spans="1:14" ht="12.75">
      <c r="A96" s="24">
        <v>84</v>
      </c>
      <c r="B96" s="13" t="s">
        <v>82</v>
      </c>
      <c r="C96" s="35">
        <v>11</v>
      </c>
      <c r="D96" s="48">
        <f>3361*2</f>
        <v>6722</v>
      </c>
      <c r="E96" s="48">
        <f>6422*2</f>
        <v>12844</v>
      </c>
      <c r="F96" s="48"/>
      <c r="G96" s="48"/>
      <c r="H96" s="48"/>
      <c r="I96" s="43"/>
      <c r="J96" s="43"/>
      <c r="K96" s="43"/>
      <c r="L96" s="43"/>
      <c r="M96" s="45" t="s">
        <v>92</v>
      </c>
      <c r="N96" s="26" t="s">
        <v>145</v>
      </c>
    </row>
    <row r="97" spans="1:14" ht="12.75">
      <c r="A97" s="24">
        <v>85</v>
      </c>
      <c r="B97" s="13" t="s">
        <v>54</v>
      </c>
      <c r="C97" s="35">
        <v>12</v>
      </c>
      <c r="D97" s="48">
        <v>8900</v>
      </c>
      <c r="E97" s="48">
        <v>26700</v>
      </c>
      <c r="F97" s="48"/>
      <c r="G97" s="48"/>
      <c r="H97" s="48"/>
      <c r="I97" s="43"/>
      <c r="J97" s="43"/>
      <c r="K97" s="43"/>
      <c r="L97" s="43"/>
      <c r="M97" s="45" t="s">
        <v>92</v>
      </c>
      <c r="N97" s="26" t="s">
        <v>143</v>
      </c>
    </row>
    <row r="98" spans="1:14" ht="12.75">
      <c r="A98" s="24">
        <v>86</v>
      </c>
      <c r="B98" s="13" t="s">
        <v>54</v>
      </c>
      <c r="C98" s="35">
        <v>11</v>
      </c>
      <c r="D98" s="48">
        <v>9500</v>
      </c>
      <c r="E98" s="48">
        <v>28500</v>
      </c>
      <c r="F98" s="48"/>
      <c r="G98" s="48"/>
      <c r="H98" s="48"/>
      <c r="I98" s="43"/>
      <c r="J98" s="43"/>
      <c r="K98" s="43"/>
      <c r="L98" s="43"/>
      <c r="M98" s="45" t="s">
        <v>92</v>
      </c>
      <c r="N98" s="26" t="s">
        <v>144</v>
      </c>
    </row>
    <row r="99" spans="1:14" ht="12.75">
      <c r="A99" s="24">
        <v>87</v>
      </c>
      <c r="B99" s="13" t="s">
        <v>41</v>
      </c>
      <c r="C99" s="35">
        <v>8.5</v>
      </c>
      <c r="D99" s="48">
        <f>724*2</f>
        <v>1448</v>
      </c>
      <c r="E99" s="48">
        <f>1347*2</f>
        <v>2694</v>
      </c>
      <c r="F99" s="48"/>
      <c r="G99" s="48"/>
      <c r="H99" s="48"/>
      <c r="I99" s="43"/>
      <c r="J99" s="43"/>
      <c r="K99" s="43"/>
      <c r="L99" s="43"/>
      <c r="M99" s="45" t="s">
        <v>92</v>
      </c>
      <c r="N99" s="26" t="s">
        <v>113</v>
      </c>
    </row>
    <row r="100" spans="1:14" ht="12.75">
      <c r="A100" s="24">
        <v>88</v>
      </c>
      <c r="B100" s="13" t="s">
        <v>46</v>
      </c>
      <c r="C100" s="35">
        <v>10</v>
      </c>
      <c r="D100" s="48">
        <f>3234*2</f>
        <v>6468</v>
      </c>
      <c r="E100" s="48">
        <f>5546*2</f>
        <v>11092</v>
      </c>
      <c r="F100" s="48"/>
      <c r="G100" s="48"/>
      <c r="H100" s="48"/>
      <c r="I100" s="43"/>
      <c r="J100" s="43"/>
      <c r="K100" s="43"/>
      <c r="L100" s="43"/>
      <c r="M100" s="45" t="s">
        <v>92</v>
      </c>
      <c r="N100" s="26" t="s">
        <v>128</v>
      </c>
    </row>
    <row r="101" spans="1:14" ht="12.75">
      <c r="A101" s="24">
        <v>89</v>
      </c>
      <c r="B101" s="13" t="s">
        <v>49</v>
      </c>
      <c r="C101" s="35">
        <v>1</v>
      </c>
      <c r="D101" s="48">
        <f>847*2</f>
        <v>1694</v>
      </c>
      <c r="E101" s="48">
        <f>1763*2</f>
        <v>3526</v>
      </c>
      <c r="F101" s="48"/>
      <c r="G101" s="48"/>
      <c r="H101" s="48"/>
      <c r="I101" s="43"/>
      <c r="J101" s="43"/>
      <c r="K101" s="43"/>
      <c r="L101" s="43"/>
      <c r="M101" s="45" t="s">
        <v>92</v>
      </c>
      <c r="N101" s="26" t="s">
        <v>132</v>
      </c>
    </row>
    <row r="102" spans="1:14" ht="12.75">
      <c r="A102" s="24">
        <v>90</v>
      </c>
      <c r="B102" s="63" t="s">
        <v>220</v>
      </c>
      <c r="C102" s="36">
        <v>1</v>
      </c>
      <c r="D102" s="50">
        <v>1000</v>
      </c>
      <c r="E102" s="50">
        <v>1856</v>
      </c>
      <c r="F102" s="50"/>
      <c r="G102" s="50"/>
      <c r="H102" s="50"/>
      <c r="I102" s="43"/>
      <c r="J102" s="43"/>
      <c r="K102" s="43"/>
      <c r="L102" s="43"/>
      <c r="M102" s="45" t="s">
        <v>92</v>
      </c>
      <c r="N102" s="26" t="s">
        <v>221</v>
      </c>
    </row>
    <row r="103" spans="1:14" ht="12.75">
      <c r="A103" s="24">
        <v>91</v>
      </c>
      <c r="B103" s="13" t="s">
        <v>47</v>
      </c>
      <c r="C103" s="35">
        <v>6</v>
      </c>
      <c r="D103" s="48">
        <v>12200</v>
      </c>
      <c r="E103" s="48">
        <v>36000</v>
      </c>
      <c r="F103" s="48"/>
      <c r="G103" s="48"/>
      <c r="H103" s="48"/>
      <c r="I103" s="43"/>
      <c r="J103" s="43"/>
      <c r="K103" s="43"/>
      <c r="L103" s="43"/>
      <c r="M103" s="45" t="s">
        <v>92</v>
      </c>
      <c r="N103" s="26" t="s">
        <v>129</v>
      </c>
    </row>
    <row r="104" spans="1:14" ht="12.75">
      <c r="A104" s="24">
        <v>92</v>
      </c>
      <c r="B104" s="13" t="s">
        <v>36</v>
      </c>
      <c r="C104" s="35">
        <v>1</v>
      </c>
      <c r="D104" s="48">
        <v>1000</v>
      </c>
      <c r="E104" s="48">
        <f>1593*2</f>
        <v>3186</v>
      </c>
      <c r="F104" s="48"/>
      <c r="G104" s="48"/>
      <c r="H104" s="48"/>
      <c r="I104" s="43"/>
      <c r="J104" s="43"/>
      <c r="K104" s="43"/>
      <c r="L104" s="43"/>
      <c r="M104" s="45" t="s">
        <v>92</v>
      </c>
      <c r="N104" s="26" t="s">
        <v>137</v>
      </c>
    </row>
    <row r="105" spans="1:14" ht="12.75">
      <c r="A105" s="24">
        <v>93</v>
      </c>
      <c r="B105" s="13" t="s">
        <v>95</v>
      </c>
      <c r="C105" s="35">
        <v>8</v>
      </c>
      <c r="D105" s="48">
        <v>9200</v>
      </c>
      <c r="E105" s="48">
        <v>28400</v>
      </c>
      <c r="F105" s="48"/>
      <c r="G105" s="48"/>
      <c r="H105" s="48"/>
      <c r="I105" s="43"/>
      <c r="J105" s="43"/>
      <c r="K105" s="43"/>
      <c r="L105" s="43"/>
      <c r="M105" s="45" t="s">
        <v>92</v>
      </c>
      <c r="N105" s="26" t="s">
        <v>172</v>
      </c>
    </row>
    <row r="106" spans="1:14" ht="12.75">
      <c r="A106" s="24">
        <v>94</v>
      </c>
      <c r="B106" s="13" t="s">
        <v>31</v>
      </c>
      <c r="C106" s="35">
        <v>2.5</v>
      </c>
      <c r="D106" s="48">
        <f>16339*2</f>
        <v>32678</v>
      </c>
      <c r="E106" s="48">
        <f>30967*2</f>
        <v>61934</v>
      </c>
      <c r="F106" s="48"/>
      <c r="G106" s="48"/>
      <c r="H106" s="48"/>
      <c r="I106" s="43"/>
      <c r="J106" s="43"/>
      <c r="K106" s="43"/>
      <c r="L106" s="43"/>
      <c r="M106" s="45" t="s">
        <v>92</v>
      </c>
      <c r="N106" s="26" t="s">
        <v>119</v>
      </c>
    </row>
    <row r="107" spans="1:14" ht="12.75">
      <c r="A107" s="24">
        <v>95</v>
      </c>
      <c r="B107" s="13" t="s">
        <v>72</v>
      </c>
      <c r="C107" s="35">
        <v>1.5</v>
      </c>
      <c r="D107" s="48">
        <f>1527*2</f>
        <v>3054</v>
      </c>
      <c r="E107" s="48">
        <f>3393*2</f>
        <v>6786</v>
      </c>
      <c r="F107" s="48"/>
      <c r="G107" s="48"/>
      <c r="H107" s="48"/>
      <c r="I107" s="43"/>
      <c r="J107" s="43"/>
      <c r="K107" s="43"/>
      <c r="L107" s="43"/>
      <c r="M107" s="45" t="s">
        <v>92</v>
      </c>
      <c r="N107" s="26" t="s">
        <v>204</v>
      </c>
    </row>
    <row r="108" spans="1:14" ht="12.75">
      <c r="A108" s="24">
        <v>96</v>
      </c>
      <c r="B108" s="13" t="s">
        <v>23</v>
      </c>
      <c r="C108" s="35">
        <v>0.5</v>
      </c>
      <c r="D108" s="48"/>
      <c r="E108" s="48"/>
      <c r="F108" s="48">
        <v>1600</v>
      </c>
      <c r="G108" s="48">
        <v>5352</v>
      </c>
      <c r="H108" s="48"/>
      <c r="I108" s="43"/>
      <c r="J108" s="43"/>
      <c r="K108" s="43"/>
      <c r="L108" s="43"/>
      <c r="M108" s="45" t="s">
        <v>93</v>
      </c>
      <c r="N108" s="26" t="s">
        <v>117</v>
      </c>
    </row>
    <row r="109" spans="1:14" ht="12.75">
      <c r="A109" s="24">
        <v>97</v>
      </c>
      <c r="B109" s="13" t="s">
        <v>99</v>
      </c>
      <c r="C109" s="35">
        <v>20</v>
      </c>
      <c r="D109" s="48">
        <v>15300</v>
      </c>
      <c r="E109" s="48">
        <v>45900</v>
      </c>
      <c r="F109" s="48"/>
      <c r="G109" s="48"/>
      <c r="H109" s="48"/>
      <c r="I109" s="43"/>
      <c r="J109" s="43"/>
      <c r="K109" s="43"/>
      <c r="L109" s="43"/>
      <c r="M109" s="45" t="s">
        <v>92</v>
      </c>
      <c r="N109" s="26" t="s">
        <v>149</v>
      </c>
    </row>
    <row r="110" spans="1:14" ht="12.75">
      <c r="A110" s="24">
        <v>98</v>
      </c>
      <c r="B110" s="13" t="s">
        <v>53</v>
      </c>
      <c r="C110" s="35">
        <v>5</v>
      </c>
      <c r="D110" s="48">
        <f>1019*2</f>
        <v>2038</v>
      </c>
      <c r="E110" s="48">
        <f>2418*2</f>
        <v>4836</v>
      </c>
      <c r="F110" s="48"/>
      <c r="G110" s="48"/>
      <c r="H110" s="48"/>
      <c r="I110" s="43"/>
      <c r="J110" s="43"/>
      <c r="K110" s="43"/>
      <c r="L110" s="43"/>
      <c r="M110" s="45" t="s">
        <v>92</v>
      </c>
      <c r="N110" s="26" t="s">
        <v>141</v>
      </c>
    </row>
    <row r="111" spans="1:14" ht="12.75">
      <c r="A111" s="24">
        <v>99</v>
      </c>
      <c r="B111" s="63" t="s">
        <v>223</v>
      </c>
      <c r="C111" s="36">
        <v>8</v>
      </c>
      <c r="D111" s="50"/>
      <c r="E111" s="50"/>
      <c r="F111" s="50">
        <v>9200</v>
      </c>
      <c r="G111" s="50">
        <v>30800</v>
      </c>
      <c r="H111" s="50"/>
      <c r="I111" s="43"/>
      <c r="J111" s="43"/>
      <c r="K111" s="43"/>
      <c r="L111" s="43"/>
      <c r="M111" s="45" t="s">
        <v>93</v>
      </c>
      <c r="N111" s="26" t="s">
        <v>224</v>
      </c>
    </row>
    <row r="112" spans="1:14" ht="12.75">
      <c r="A112" s="24">
        <v>100</v>
      </c>
      <c r="B112" s="13" t="s">
        <v>94</v>
      </c>
      <c r="C112" s="35">
        <v>8</v>
      </c>
      <c r="D112" s="48">
        <v>13000</v>
      </c>
      <c r="E112" s="48">
        <v>24000</v>
      </c>
      <c r="F112" s="48"/>
      <c r="G112" s="48"/>
      <c r="H112" s="48"/>
      <c r="I112" s="43"/>
      <c r="J112" s="43"/>
      <c r="K112" s="43"/>
      <c r="L112" s="43"/>
      <c r="M112" s="45" t="s">
        <v>92</v>
      </c>
      <c r="N112" s="26" t="s">
        <v>184</v>
      </c>
    </row>
    <row r="113" spans="1:14" ht="12.75">
      <c r="A113" s="24">
        <v>101</v>
      </c>
      <c r="B113" s="13" t="s">
        <v>38</v>
      </c>
      <c r="C113" s="35">
        <v>3</v>
      </c>
      <c r="D113" s="48">
        <f>2915*2</f>
        <v>5830</v>
      </c>
      <c r="E113" s="48">
        <f>7850*2</f>
        <v>15700</v>
      </c>
      <c r="F113" s="48"/>
      <c r="G113" s="48"/>
      <c r="H113" s="48"/>
      <c r="I113" s="43"/>
      <c r="J113" s="43"/>
      <c r="K113" s="43"/>
      <c r="L113" s="43"/>
      <c r="M113" s="45" t="s">
        <v>92</v>
      </c>
      <c r="N113" s="26" t="s">
        <v>142</v>
      </c>
    </row>
    <row r="114" spans="1:14" ht="12.75">
      <c r="A114" s="24">
        <v>102</v>
      </c>
      <c r="B114" s="13" t="s">
        <v>37</v>
      </c>
      <c r="C114" s="35">
        <v>7</v>
      </c>
      <c r="D114" s="48">
        <f>5926*2</f>
        <v>11852</v>
      </c>
      <c r="E114" s="48">
        <f>12636*2</f>
        <v>25272</v>
      </c>
      <c r="F114" s="48"/>
      <c r="G114" s="48"/>
      <c r="H114" s="48"/>
      <c r="I114" s="43"/>
      <c r="J114" s="43"/>
      <c r="K114" s="43"/>
      <c r="L114" s="43"/>
      <c r="M114" s="45" t="s">
        <v>92</v>
      </c>
      <c r="N114" s="26" t="s">
        <v>136</v>
      </c>
    </row>
    <row r="115" spans="1:14" ht="12.75">
      <c r="A115" s="24">
        <v>103</v>
      </c>
      <c r="B115" s="13" t="s">
        <v>59</v>
      </c>
      <c r="C115" s="35">
        <v>8.3</v>
      </c>
      <c r="D115" s="48">
        <v>16600</v>
      </c>
      <c r="E115" s="48">
        <v>49900</v>
      </c>
      <c r="F115" s="48"/>
      <c r="G115" s="48"/>
      <c r="H115" s="48"/>
      <c r="I115" s="43"/>
      <c r="J115" s="43"/>
      <c r="K115" s="43"/>
      <c r="L115" s="43"/>
      <c r="M115" s="45" t="s">
        <v>92</v>
      </c>
      <c r="N115" s="26" t="s">
        <v>196</v>
      </c>
    </row>
    <row r="116" spans="1:14" ht="12.75">
      <c r="A116" s="24">
        <v>104</v>
      </c>
      <c r="B116" s="63" t="s">
        <v>218</v>
      </c>
      <c r="C116" s="36">
        <v>7</v>
      </c>
      <c r="D116" s="50">
        <v>3600</v>
      </c>
      <c r="E116" s="50">
        <v>7500</v>
      </c>
      <c r="F116" s="50"/>
      <c r="G116" s="50"/>
      <c r="H116" s="50"/>
      <c r="I116" s="43"/>
      <c r="J116" s="43"/>
      <c r="K116" s="43"/>
      <c r="L116" s="43"/>
      <c r="M116" s="45" t="s">
        <v>92</v>
      </c>
      <c r="N116" s="26" t="s">
        <v>219</v>
      </c>
    </row>
    <row r="117" spans="1:14" ht="14.25" customHeight="1">
      <c r="A117" s="24">
        <v>105</v>
      </c>
      <c r="B117" s="13" t="s">
        <v>68</v>
      </c>
      <c r="C117" s="35">
        <v>4</v>
      </c>
      <c r="D117" s="48">
        <f>3722*2</f>
        <v>7444</v>
      </c>
      <c r="E117" s="48">
        <f>7553*2</f>
        <v>15106</v>
      </c>
      <c r="F117" s="48"/>
      <c r="G117" s="48"/>
      <c r="H117" s="48"/>
      <c r="I117" s="43"/>
      <c r="J117" s="43"/>
      <c r="K117" s="43"/>
      <c r="L117" s="43"/>
      <c r="M117" s="45" t="s">
        <v>92</v>
      </c>
      <c r="N117" s="26" t="s">
        <v>202</v>
      </c>
    </row>
    <row r="118" spans="1:14" ht="12.75">
      <c r="A118" s="24">
        <v>106</v>
      </c>
      <c r="B118" s="13" t="s">
        <v>69</v>
      </c>
      <c r="C118" s="35">
        <v>10</v>
      </c>
      <c r="D118" s="48">
        <v>440</v>
      </c>
      <c r="E118" s="48">
        <v>1040</v>
      </c>
      <c r="F118" s="48"/>
      <c r="G118" s="48"/>
      <c r="H118" s="48"/>
      <c r="I118" s="43"/>
      <c r="J118" s="43"/>
      <c r="K118" s="43"/>
      <c r="L118" s="43"/>
      <c r="M118" s="45" t="s">
        <v>92</v>
      </c>
      <c r="N118" s="26" t="s">
        <v>140</v>
      </c>
    </row>
    <row r="119" spans="1:14" ht="12.75">
      <c r="A119" s="24">
        <v>107</v>
      </c>
      <c r="B119" s="63" t="s">
        <v>225</v>
      </c>
      <c r="C119" s="36">
        <v>1</v>
      </c>
      <c r="D119" s="50">
        <v>1700</v>
      </c>
      <c r="E119" s="50">
        <v>5300</v>
      </c>
      <c r="F119" s="50"/>
      <c r="G119" s="50"/>
      <c r="H119" s="50"/>
      <c r="I119" s="43"/>
      <c r="J119" s="43"/>
      <c r="K119" s="43"/>
      <c r="L119" s="43"/>
      <c r="M119" s="45" t="s">
        <v>92</v>
      </c>
      <c r="N119" s="26" t="s">
        <v>234</v>
      </c>
    </row>
    <row r="120" spans="1:14" ht="12.75">
      <c r="A120" s="24">
        <v>108</v>
      </c>
      <c r="B120" s="13" t="s">
        <v>222</v>
      </c>
      <c r="C120" s="35">
        <v>1</v>
      </c>
      <c r="D120" s="48"/>
      <c r="E120" s="48"/>
      <c r="F120" s="48">
        <v>3400</v>
      </c>
      <c r="G120" s="48">
        <v>10200</v>
      </c>
      <c r="H120" s="48"/>
      <c r="I120" s="43"/>
      <c r="J120" s="43"/>
      <c r="K120" s="43"/>
      <c r="L120" s="43"/>
      <c r="M120" s="45" t="s">
        <v>93</v>
      </c>
      <c r="N120" s="26" t="s">
        <v>123</v>
      </c>
    </row>
    <row r="121" spans="1:14" ht="12.75">
      <c r="A121" s="24">
        <v>109</v>
      </c>
      <c r="B121" s="13" t="s">
        <v>57</v>
      </c>
      <c r="C121" s="51">
        <v>2</v>
      </c>
      <c r="D121" s="48">
        <v>1200</v>
      </c>
      <c r="E121" s="48">
        <v>3600</v>
      </c>
      <c r="F121" s="48"/>
      <c r="G121" s="48"/>
      <c r="H121" s="48"/>
      <c r="I121" s="43"/>
      <c r="J121" s="43"/>
      <c r="K121" s="43"/>
      <c r="L121" s="43"/>
      <c r="M121" s="45" t="s">
        <v>92</v>
      </c>
      <c r="N121" s="26" t="s">
        <v>194</v>
      </c>
    </row>
    <row r="122" spans="1:14" ht="12.75">
      <c r="A122" s="24">
        <v>110</v>
      </c>
      <c r="B122" s="13" t="s">
        <v>56</v>
      </c>
      <c r="C122" s="51">
        <v>9</v>
      </c>
      <c r="D122" s="48">
        <v>1900</v>
      </c>
      <c r="E122" s="48">
        <v>6000</v>
      </c>
      <c r="F122" s="48"/>
      <c r="G122" s="48"/>
      <c r="H122" s="48"/>
      <c r="I122" s="43"/>
      <c r="J122" s="43"/>
      <c r="K122" s="43"/>
      <c r="L122" s="43"/>
      <c r="M122" s="45" t="s">
        <v>92</v>
      </c>
      <c r="N122" s="26" t="s">
        <v>193</v>
      </c>
    </row>
    <row r="123" spans="1:14" ht="12.75">
      <c r="A123" s="24">
        <v>111</v>
      </c>
      <c r="B123" s="61" t="s">
        <v>250</v>
      </c>
      <c r="C123" s="51">
        <v>10.5</v>
      </c>
      <c r="D123" s="48">
        <f>3992*2</f>
        <v>7984</v>
      </c>
      <c r="E123" s="48">
        <f>7470*2</f>
        <v>14940</v>
      </c>
      <c r="F123" s="48"/>
      <c r="G123" s="48"/>
      <c r="H123" s="48"/>
      <c r="I123" s="43"/>
      <c r="J123" s="43"/>
      <c r="K123" s="43"/>
      <c r="L123" s="43"/>
      <c r="M123" s="45" t="s">
        <v>92</v>
      </c>
      <c r="N123" s="26" t="s">
        <v>146</v>
      </c>
    </row>
    <row r="124" spans="1:14" ht="12.75">
      <c r="A124" s="24">
        <v>112</v>
      </c>
      <c r="B124" s="61" t="s">
        <v>96</v>
      </c>
      <c r="C124" s="35">
        <v>7</v>
      </c>
      <c r="D124" s="48">
        <v>9000</v>
      </c>
      <c r="E124" s="48">
        <v>16000</v>
      </c>
      <c r="F124" s="48"/>
      <c r="G124" s="48"/>
      <c r="H124" s="48"/>
      <c r="I124" s="43"/>
      <c r="J124" s="43"/>
      <c r="K124" s="43"/>
      <c r="L124" s="43"/>
      <c r="M124" s="45" t="s">
        <v>92</v>
      </c>
      <c r="N124" s="26" t="s">
        <v>208</v>
      </c>
    </row>
    <row r="125" spans="1:14" ht="12.75">
      <c r="A125" s="24">
        <v>113</v>
      </c>
      <c r="B125" s="61" t="s">
        <v>97</v>
      </c>
      <c r="C125" s="35">
        <v>2.5</v>
      </c>
      <c r="D125" s="48">
        <v>5176</v>
      </c>
      <c r="E125" s="48">
        <v>10624</v>
      </c>
      <c r="F125" s="48"/>
      <c r="G125" s="48"/>
      <c r="H125" s="48"/>
      <c r="I125" s="43"/>
      <c r="J125" s="43"/>
      <c r="K125" s="43"/>
      <c r="L125" s="43"/>
      <c r="M125" s="45" t="s">
        <v>92</v>
      </c>
      <c r="N125" s="26" t="s">
        <v>216</v>
      </c>
    </row>
    <row r="126" spans="1:14" ht="12.75">
      <c r="A126" s="24">
        <v>114</v>
      </c>
      <c r="B126" s="61" t="s">
        <v>279</v>
      </c>
      <c r="C126" s="35">
        <v>2.5</v>
      </c>
      <c r="D126" s="48">
        <v>3400</v>
      </c>
      <c r="E126" s="48">
        <v>10200</v>
      </c>
      <c r="F126" s="48"/>
      <c r="G126" s="48"/>
      <c r="H126" s="48"/>
      <c r="I126" s="43"/>
      <c r="J126" s="43"/>
      <c r="K126" s="43"/>
      <c r="L126" s="43"/>
      <c r="M126" s="45" t="s">
        <v>92</v>
      </c>
      <c r="N126" s="26" t="s">
        <v>213</v>
      </c>
    </row>
    <row r="127" spans="1:14" s="17" customFormat="1" ht="24.75" customHeight="1">
      <c r="A127" s="24">
        <v>115</v>
      </c>
      <c r="B127" s="47" t="s">
        <v>255</v>
      </c>
      <c r="C127" s="35">
        <v>3</v>
      </c>
      <c r="D127" s="48">
        <v>7500</v>
      </c>
      <c r="E127" s="48">
        <v>22500</v>
      </c>
      <c r="F127" s="48"/>
      <c r="G127" s="48"/>
      <c r="H127" s="48"/>
      <c r="I127" s="43"/>
      <c r="J127" s="43"/>
      <c r="K127" s="43"/>
      <c r="L127" s="43"/>
      <c r="M127" s="45" t="s">
        <v>92</v>
      </c>
      <c r="N127" s="26" t="s">
        <v>242</v>
      </c>
    </row>
    <row r="128" spans="1:14" ht="12.75" customHeight="1">
      <c r="A128" s="24">
        <v>116</v>
      </c>
      <c r="B128" s="44" t="s">
        <v>245</v>
      </c>
      <c r="C128" s="35">
        <v>4</v>
      </c>
      <c r="D128" s="48">
        <v>3500</v>
      </c>
      <c r="E128" s="48">
        <v>10600</v>
      </c>
      <c r="F128" s="48"/>
      <c r="G128" s="48"/>
      <c r="H128" s="43"/>
      <c r="I128" s="43"/>
      <c r="J128" s="43"/>
      <c r="K128" s="43"/>
      <c r="L128" s="43"/>
      <c r="M128" s="45" t="s">
        <v>92</v>
      </c>
      <c r="N128" s="26" t="s">
        <v>248</v>
      </c>
    </row>
    <row r="129" spans="1:14" ht="12.75">
      <c r="A129" s="24">
        <v>117</v>
      </c>
      <c r="B129" s="44" t="s">
        <v>246</v>
      </c>
      <c r="C129" s="35">
        <v>1</v>
      </c>
      <c r="D129" s="48">
        <v>1290</v>
      </c>
      <c r="E129" s="48">
        <v>3020</v>
      </c>
      <c r="F129" s="48"/>
      <c r="G129" s="48"/>
      <c r="H129" s="48"/>
      <c r="I129" s="43"/>
      <c r="J129" s="43"/>
      <c r="K129" s="43"/>
      <c r="L129" s="43"/>
      <c r="M129" s="45" t="s">
        <v>92</v>
      </c>
      <c r="N129" s="26" t="s">
        <v>247</v>
      </c>
    </row>
    <row r="130" spans="1:14" ht="26.25" customHeight="1">
      <c r="A130" s="24">
        <v>118</v>
      </c>
      <c r="B130" s="47" t="s">
        <v>258</v>
      </c>
      <c r="C130" s="35">
        <v>4.5</v>
      </c>
      <c r="D130" s="48">
        <v>1800</v>
      </c>
      <c r="E130" s="48">
        <v>5400</v>
      </c>
      <c r="F130" s="48"/>
      <c r="G130" s="48"/>
      <c r="H130" s="48"/>
      <c r="I130" s="43"/>
      <c r="J130" s="43"/>
      <c r="K130" s="43"/>
      <c r="L130" s="43"/>
      <c r="M130" s="45" t="s">
        <v>92</v>
      </c>
      <c r="N130" s="26" t="s">
        <v>254</v>
      </c>
    </row>
    <row r="131" spans="1:14" ht="26.25" customHeight="1">
      <c r="A131" s="24">
        <v>119</v>
      </c>
      <c r="B131" s="47" t="s">
        <v>259</v>
      </c>
      <c r="C131" s="35">
        <v>5</v>
      </c>
      <c r="D131" s="48">
        <v>3100</v>
      </c>
      <c r="E131" s="48">
        <v>4900</v>
      </c>
      <c r="F131" s="48"/>
      <c r="G131" s="48"/>
      <c r="H131" s="48"/>
      <c r="I131" s="43"/>
      <c r="J131" s="43"/>
      <c r="K131" s="43"/>
      <c r="L131" s="43"/>
      <c r="M131" s="45" t="s">
        <v>92</v>
      </c>
      <c r="N131" s="26" t="s">
        <v>257</v>
      </c>
    </row>
    <row r="132" spans="1:14" ht="12.75">
      <c r="A132" s="24">
        <v>120</v>
      </c>
      <c r="B132" s="44" t="s">
        <v>87</v>
      </c>
      <c r="C132" s="35">
        <v>4.5</v>
      </c>
      <c r="D132" s="48">
        <v>1310</v>
      </c>
      <c r="E132" s="48">
        <v>3052</v>
      </c>
      <c r="F132" s="48"/>
      <c r="G132" s="48"/>
      <c r="H132" s="48"/>
      <c r="I132" s="49"/>
      <c r="J132" s="49"/>
      <c r="K132" s="43"/>
      <c r="L132" s="43"/>
      <c r="M132" s="45" t="s">
        <v>92</v>
      </c>
      <c r="N132" s="26" t="s">
        <v>173</v>
      </c>
    </row>
    <row r="133" spans="1:14" ht="12.75">
      <c r="A133" s="24">
        <v>121</v>
      </c>
      <c r="B133" s="44" t="s">
        <v>4</v>
      </c>
      <c r="C133" s="35">
        <v>6</v>
      </c>
      <c r="D133" s="48">
        <v>8132</v>
      </c>
      <c r="E133" s="48">
        <v>18970</v>
      </c>
      <c r="F133" s="48"/>
      <c r="G133" s="48"/>
      <c r="H133" s="48"/>
      <c r="I133" s="49"/>
      <c r="J133" s="49"/>
      <c r="K133" s="43"/>
      <c r="L133" s="43"/>
      <c r="M133" s="45" t="s">
        <v>92</v>
      </c>
      <c r="N133" s="26" t="s">
        <v>210</v>
      </c>
    </row>
    <row r="134" spans="1:14" ht="12.75" customHeight="1">
      <c r="A134" s="24">
        <v>122</v>
      </c>
      <c r="B134" s="47" t="s">
        <v>260</v>
      </c>
      <c r="C134" s="35">
        <v>15</v>
      </c>
      <c r="D134" s="48">
        <v>13000</v>
      </c>
      <c r="E134" s="48">
        <v>30000</v>
      </c>
      <c r="F134" s="48"/>
      <c r="G134" s="48"/>
      <c r="H134" s="48"/>
      <c r="I134" s="43"/>
      <c r="J134" s="43"/>
      <c r="K134" s="43"/>
      <c r="L134" s="43"/>
      <c r="M134" s="45" t="s">
        <v>92</v>
      </c>
      <c r="N134" s="26" t="s">
        <v>264</v>
      </c>
    </row>
    <row r="135" spans="1:14" s="18" customFormat="1" ht="12.75" customHeight="1">
      <c r="A135" s="24">
        <v>123</v>
      </c>
      <c r="B135" s="60" t="s">
        <v>268</v>
      </c>
      <c r="C135" s="35">
        <v>4</v>
      </c>
      <c r="D135" s="48">
        <v>800</v>
      </c>
      <c r="E135" s="48">
        <v>2300</v>
      </c>
      <c r="F135" s="48"/>
      <c r="G135" s="48"/>
      <c r="H135" s="48"/>
      <c r="I135" s="49"/>
      <c r="J135" s="49"/>
      <c r="K135" s="49"/>
      <c r="L135" s="49"/>
      <c r="M135" s="45" t="s">
        <v>92</v>
      </c>
      <c r="N135" s="26" t="s">
        <v>269</v>
      </c>
    </row>
    <row r="136" spans="1:14" s="18" customFormat="1" ht="12.75" customHeight="1">
      <c r="A136" s="24">
        <v>124</v>
      </c>
      <c r="B136" s="60" t="s">
        <v>272</v>
      </c>
      <c r="C136" s="35">
        <v>4</v>
      </c>
      <c r="D136" s="48"/>
      <c r="E136" s="48"/>
      <c r="F136" s="48">
        <v>3800</v>
      </c>
      <c r="G136" s="48">
        <v>5900</v>
      </c>
      <c r="H136" s="48"/>
      <c r="I136" s="49"/>
      <c r="J136" s="49"/>
      <c r="K136" s="49"/>
      <c r="L136" s="49"/>
      <c r="M136" s="45" t="s">
        <v>93</v>
      </c>
      <c r="N136" s="26" t="s">
        <v>273</v>
      </c>
    </row>
    <row r="137" spans="1:14" s="18" customFormat="1" ht="27" customHeight="1">
      <c r="A137" s="24">
        <v>125</v>
      </c>
      <c r="B137" s="60" t="s">
        <v>274</v>
      </c>
      <c r="C137" s="35">
        <v>1.5</v>
      </c>
      <c r="D137" s="48"/>
      <c r="E137" s="48"/>
      <c r="F137" s="48">
        <v>2000</v>
      </c>
      <c r="G137" s="48">
        <v>4400</v>
      </c>
      <c r="H137" s="48"/>
      <c r="I137" s="49"/>
      <c r="J137" s="49"/>
      <c r="K137" s="49"/>
      <c r="L137" s="49"/>
      <c r="M137" s="45" t="s">
        <v>93</v>
      </c>
      <c r="N137" s="26" t="s">
        <v>275</v>
      </c>
    </row>
    <row r="138" spans="1:14" s="18" customFormat="1" ht="27" customHeight="1" thickBot="1">
      <c r="A138" s="24">
        <v>126</v>
      </c>
      <c r="B138" s="64" t="s">
        <v>276</v>
      </c>
      <c r="C138" s="35">
        <v>2</v>
      </c>
      <c r="D138" s="48"/>
      <c r="E138" s="48"/>
      <c r="F138" s="48">
        <v>1200</v>
      </c>
      <c r="G138" s="48">
        <v>3800</v>
      </c>
      <c r="H138" s="48"/>
      <c r="I138" s="49"/>
      <c r="J138" s="49"/>
      <c r="K138" s="49"/>
      <c r="L138" s="49"/>
      <c r="M138" s="45" t="s">
        <v>93</v>
      </c>
      <c r="N138" s="26" t="s">
        <v>277</v>
      </c>
    </row>
    <row r="139" spans="1:14" ht="13.5" thickBot="1">
      <c r="A139" s="28"/>
      <c r="B139" s="29" t="s">
        <v>100</v>
      </c>
      <c r="C139" s="65">
        <f aca="true" t="shared" si="0" ref="C139:L139">SUM(C10:C138)</f>
        <v>803.4799999999999</v>
      </c>
      <c r="D139" s="66">
        <f t="shared" si="0"/>
        <v>586594</v>
      </c>
      <c r="E139" s="66">
        <f t="shared" si="0"/>
        <v>1246790</v>
      </c>
      <c r="F139" s="66">
        <f t="shared" si="0"/>
        <v>70940</v>
      </c>
      <c r="G139" s="66">
        <f t="shared" si="0"/>
        <v>201322</v>
      </c>
      <c r="H139" s="66">
        <f t="shared" si="0"/>
        <v>6350</v>
      </c>
      <c r="I139" s="66">
        <f t="shared" si="0"/>
        <v>95302</v>
      </c>
      <c r="J139" s="66">
        <f t="shared" si="0"/>
        <v>234888</v>
      </c>
      <c r="K139" s="66">
        <f t="shared" si="0"/>
        <v>3840</v>
      </c>
      <c r="L139" s="66">
        <f t="shared" si="0"/>
        <v>35000</v>
      </c>
      <c r="M139" s="67"/>
      <c r="N139" s="68"/>
    </row>
    <row r="140" spans="2:8" ht="12.75">
      <c r="B140" s="18"/>
      <c r="C140" s="37"/>
      <c r="D140" s="18"/>
      <c r="E140" s="18"/>
      <c r="F140" s="18"/>
      <c r="G140" s="18"/>
      <c r="H140" s="18"/>
    </row>
    <row r="141" ht="12.75">
      <c r="N141" s="53"/>
    </row>
    <row r="144" ht="12.75">
      <c r="D144" s="19"/>
    </row>
  </sheetData>
  <sheetProtection/>
  <mergeCells count="3">
    <mergeCell ref="F6:G6"/>
    <mergeCell ref="D6:E6"/>
    <mergeCell ref="D5:L5"/>
  </mergeCells>
  <printOptions/>
  <pageMargins left="0.45" right="0.4330708661417323" top="0.3" bottom="0.44" header="0.17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JAN</cp:lastModifiedBy>
  <cp:lastPrinted>2017-10-26T09:59:56Z</cp:lastPrinted>
  <dcterms:created xsi:type="dcterms:W3CDTF">2011-12-19T09:08:32Z</dcterms:created>
  <dcterms:modified xsi:type="dcterms:W3CDTF">2017-11-01T14:42:47Z</dcterms:modified>
  <cp:category/>
  <cp:version/>
  <cp:contentType/>
  <cp:contentStatus/>
</cp:coreProperties>
</file>